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120" yWindow="36" windowWidth="14172" windowHeight="5328" activeTab="1"/>
  </bookViews>
  <sheets>
    <sheet name="Relação de Ruas" sheetId="2" r:id="rId1"/>
    <sheet name="Planilha Obras Infra" sheetId="1" r:id="rId2"/>
    <sheet name="Memoria de Cálculo" sheetId="4" r:id="rId3"/>
    <sheet name="Cronograma" sheetId="3" r:id="rId4"/>
  </sheets>
  <calcPr calcId="124519"/>
</workbook>
</file>

<file path=xl/calcChain.xml><?xml version="1.0" encoding="utf-8"?>
<calcChain xmlns="http://schemas.openxmlformats.org/spreadsheetml/2006/main">
  <c r="D27" i="3"/>
  <c r="D26"/>
  <c r="B26"/>
  <c r="D25"/>
  <c r="D24"/>
  <c r="B24"/>
  <c r="D23"/>
  <c r="B22"/>
  <c r="G35" i="1"/>
  <c r="E10"/>
  <c r="D11" i="2"/>
  <c r="F11" s="1"/>
  <c r="D10"/>
  <c r="F16"/>
  <c r="F15"/>
  <c r="F14"/>
  <c r="F13"/>
  <c r="F12"/>
  <c r="F10"/>
  <c r="F9"/>
  <c r="F17" l="1"/>
  <c r="E13" i="1"/>
  <c r="G13" s="1"/>
  <c r="G9"/>
  <c r="G10" l="1"/>
  <c r="E11"/>
  <c r="E12" l="1"/>
  <c r="G12" s="1"/>
  <c r="G11"/>
  <c r="G8" l="1"/>
  <c r="E33"/>
  <c r="E32"/>
  <c r="E31"/>
  <c r="E30"/>
  <c r="E29"/>
  <c r="E28"/>
  <c r="E27"/>
  <c r="E26"/>
  <c r="E5" i="4"/>
  <c r="E7" s="1"/>
  <c r="E4"/>
  <c r="E3"/>
  <c r="J26" i="3" l="1"/>
  <c r="J24"/>
  <c r="J35" l="1"/>
  <c r="F8" i="2" l="1"/>
  <c r="G18" i="1" l="1"/>
  <c r="G23"/>
  <c r="G22"/>
  <c r="G21"/>
  <c r="G15" s="1"/>
  <c r="G20"/>
  <c r="G16"/>
  <c r="G17"/>
  <c r="D22" i="3" l="1"/>
  <c r="J22" s="1"/>
  <c r="G19" i="1"/>
  <c r="G33" l="1"/>
  <c r="G32"/>
  <c r="G31"/>
  <c r="G30"/>
  <c r="G29"/>
  <c r="G28"/>
  <c r="G27"/>
  <c r="G26"/>
  <c r="G25" l="1"/>
  <c r="J27" i="3" l="1"/>
  <c r="J25"/>
  <c r="J23" l="1"/>
  <c r="D37"/>
  <c r="D36" s="1"/>
  <c r="J36" s="1"/>
  <c r="J37" s="1"/>
</calcChain>
</file>

<file path=xl/sharedStrings.xml><?xml version="1.0" encoding="utf-8"?>
<sst xmlns="http://schemas.openxmlformats.org/spreadsheetml/2006/main" count="230" uniqueCount="141">
  <si>
    <t>Descrição dos Serviços</t>
  </si>
  <si>
    <t>Unid.</t>
  </si>
  <si>
    <t>Quantidade</t>
  </si>
  <si>
    <t>m²</t>
  </si>
  <si>
    <t>Preço Unitário</t>
  </si>
  <si>
    <t xml:space="preserve">Preço Total </t>
  </si>
  <si>
    <t>Orçamento (Planilha Orçamentária)</t>
  </si>
  <si>
    <t>Fonte</t>
  </si>
  <si>
    <t>CPOS</t>
  </si>
  <si>
    <t>Imprimação betuminosa ligante</t>
  </si>
  <si>
    <t>Código</t>
  </si>
  <si>
    <t>m³</t>
  </si>
  <si>
    <t>Total Geral</t>
  </si>
  <si>
    <t>CREA Nº 5061331131                                                        PREFEITO</t>
  </si>
  <si>
    <t>MUNICÍPIO: POLONI-SP</t>
  </si>
  <si>
    <t>Assentamento de tubo de concreto com diâmetro de 700 até 1500 mm</t>
  </si>
  <si>
    <t>m</t>
  </si>
  <si>
    <t>Tubo de concreto (PA-1), DN= 800mm</t>
  </si>
  <si>
    <t>unid</t>
  </si>
  <si>
    <t>54.03.230</t>
  </si>
  <si>
    <t>54.03.210</t>
  </si>
  <si>
    <t>46.20.020</t>
  </si>
  <si>
    <t>46.12.100</t>
  </si>
  <si>
    <t>ANDRÉ VIUDES DURÃO                                                  ANTONIO JOSÉ PASSOS</t>
  </si>
  <si>
    <t>Poço de visita de 1,60 x 1,60 x 1,60 m - tipo PMSP</t>
  </si>
  <si>
    <t>49.12.110</t>
  </si>
  <si>
    <t>Chaminé para poço de visita tipo PMSP em alvenaria diâmetro interno 70 cm - pescoço</t>
  </si>
  <si>
    <t>49.12.120</t>
  </si>
  <si>
    <t>Tubo de concreto (PA-1), DN= 1000mm</t>
  </si>
  <si>
    <t>46.12.120</t>
  </si>
  <si>
    <t>Lastro de pedra britada</t>
  </si>
  <si>
    <t>Kg</t>
  </si>
  <si>
    <t>Forma em madeira comum para estrutura</t>
  </si>
  <si>
    <t>Alvenaria de elevação de 1 tijolo maciço comum</t>
  </si>
  <si>
    <t>Emboço comum</t>
  </si>
  <si>
    <t>Escavação mecanizada de valas ou cavas com profundidade de até 2,00 m</t>
  </si>
  <si>
    <t>07.02.020</t>
  </si>
  <si>
    <t>11.18.040</t>
  </si>
  <si>
    <t>Concreto preparado no local, fck = 20,0 MPa</t>
  </si>
  <si>
    <t>11.03.090</t>
  </si>
  <si>
    <t>Lançamento e adensamento de concreto ou massa em fundação</t>
  </si>
  <si>
    <t>11.16.040</t>
  </si>
  <si>
    <t>Armadura em barra de aço CA-50 (A ou B) fyk= 500 MPa</t>
  </si>
  <si>
    <t>10.01.040</t>
  </si>
  <si>
    <t>09.01.030</t>
  </si>
  <si>
    <t>14.02.040</t>
  </si>
  <si>
    <t>17.02.120</t>
  </si>
  <si>
    <t>6.0</t>
  </si>
  <si>
    <t>Boca de leão simples tipo PMSP, com grelha</t>
  </si>
  <si>
    <t>LOCAL: DIVERSAS RUAS DO MUNICIPIO.</t>
  </si>
  <si>
    <t>MUNICÍPIO:  POLONI-SP</t>
  </si>
  <si>
    <t>Largura (m)</t>
  </si>
  <si>
    <t>Comprimento (m)</t>
  </si>
  <si>
    <t>Total (m²)</t>
  </si>
  <si>
    <t>TOTAL ..........................................................................</t>
  </si>
  <si>
    <t>Poloni, 07 de Agosto de 2017</t>
  </si>
  <si>
    <t>LOCAL: DIVERSAS RUAS DO MUNICIPIO DE POLONI</t>
  </si>
  <si>
    <t xml:space="preserve">      PREFEITURA MUNICIPAL DE POLONI</t>
  </si>
  <si>
    <t xml:space="preserve">      Rua José Poloni, 274, Centro – Poloni – SP - CEP 15160-000</t>
  </si>
  <si>
    <t xml:space="preserve">(17) 38199900 </t>
  </si>
  <si>
    <t>CNPJ: 46.608.063/0001-26</t>
  </si>
  <si>
    <t>CRONOGRAMA FÍSICO - DESEMBOLSO E APLICAÇÃO DOS RECURSOS</t>
  </si>
  <si>
    <t>GOVERNO DO ESTADO DE SÃO PAULO</t>
  </si>
  <si>
    <t>Casa Civil</t>
  </si>
  <si>
    <t>MUNICÍPIO</t>
  </si>
  <si>
    <t>Subsecretaria de Relacionamento com Municípios</t>
  </si>
  <si>
    <t>POLONI/SP</t>
  </si>
  <si>
    <t>.</t>
  </si>
  <si>
    <t>OBJETO:</t>
  </si>
  <si>
    <t>PRAZO PROPOSTO</t>
  </si>
  <si>
    <t xml:space="preserve">DATA BASE: </t>
  </si>
  <si>
    <t>INÍCIO:  data da assinatura do convênio</t>
  </si>
  <si>
    <r>
      <t xml:space="preserve">FINAL: </t>
    </r>
    <r>
      <rPr>
        <b/>
        <sz val="10"/>
        <color indexed="10"/>
        <rFont val="Times New Roman"/>
        <family val="1"/>
      </rPr>
      <t>720</t>
    </r>
    <r>
      <rPr>
        <sz val="10"/>
        <rFont val="Times New Roman"/>
        <family val="1"/>
      </rPr>
      <t xml:space="preserve"> </t>
    </r>
    <r>
      <rPr>
        <sz val="10"/>
        <color indexed="12"/>
        <rFont val="Times New Roman"/>
        <family val="1"/>
      </rPr>
      <t>dias a partir da data da assinatura do convênio</t>
    </r>
  </si>
  <si>
    <t>ITEM</t>
  </si>
  <si>
    <t>SERVIÇOS</t>
  </si>
  <si>
    <t>UNIDADE</t>
  </si>
  <si>
    <t>1a. ETAPA</t>
  </si>
  <si>
    <t>2a. ETAPA</t>
  </si>
  <si>
    <t>3a. ETAPA</t>
  </si>
  <si>
    <r>
      <t>PERÍODO:</t>
    </r>
    <r>
      <rPr>
        <b/>
        <sz val="12"/>
        <color indexed="12"/>
        <rFont val="Times New Roman"/>
        <family val="1"/>
      </rPr>
      <t xml:space="preserve"> 720</t>
    </r>
    <r>
      <rPr>
        <b/>
        <sz val="12"/>
        <rFont val="Times New Roman"/>
        <family val="1"/>
      </rPr>
      <t xml:space="preserve"> dias</t>
    </r>
  </si>
  <si>
    <r>
      <t>PERÍODO:</t>
    </r>
    <r>
      <rPr>
        <b/>
        <sz val="12"/>
        <color indexed="12"/>
        <rFont val="Times New Roman"/>
        <family val="1"/>
      </rPr>
      <t xml:space="preserve"> 0</t>
    </r>
    <r>
      <rPr>
        <b/>
        <sz val="12"/>
        <rFont val="Times New Roman"/>
        <family val="1"/>
      </rPr>
      <t xml:space="preserve"> dias</t>
    </r>
  </si>
  <si>
    <t>TOTAL</t>
  </si>
  <si>
    <r>
      <t xml:space="preserve">PRAZO DE LIBERAÇÃO:                       </t>
    </r>
    <r>
      <rPr>
        <sz val="10"/>
        <rFont val="Times New Roman"/>
        <family val="1"/>
      </rPr>
      <t>em até</t>
    </r>
    <r>
      <rPr>
        <sz val="10"/>
        <color indexed="12"/>
        <rFont val="Times New Roman"/>
        <family val="1"/>
      </rPr>
      <t xml:space="preserve"> </t>
    </r>
    <r>
      <rPr>
        <b/>
        <sz val="10"/>
        <rFont val="Times New Roman"/>
        <family val="1"/>
      </rPr>
      <t>30</t>
    </r>
    <r>
      <rPr>
        <sz val="10"/>
        <rFont val="Times New Roman"/>
        <family val="1"/>
      </rPr>
      <t xml:space="preserve"> dias após aconclusão da etapa</t>
    </r>
  </si>
  <si>
    <r>
      <t xml:space="preserve">PRAZO DE EXECUÇÃO:                690 </t>
    </r>
    <r>
      <rPr>
        <sz val="10"/>
        <rFont val="Times New Roman"/>
        <family val="1"/>
      </rPr>
      <t>dias</t>
    </r>
  </si>
  <si>
    <r>
      <t xml:space="preserve">PRAZO DE LIBERAÇÃO: </t>
    </r>
    <r>
      <rPr>
        <sz val="10"/>
        <rFont val="Times New Roman"/>
        <family val="1"/>
      </rPr>
      <t>em até</t>
    </r>
    <r>
      <rPr>
        <sz val="10"/>
        <color indexed="12"/>
        <rFont val="Times New Roman"/>
        <family val="1"/>
      </rPr>
      <t xml:space="preserve"> 30 </t>
    </r>
    <r>
      <rPr>
        <sz val="10"/>
        <rFont val="Times New Roman"/>
        <family val="1"/>
      </rPr>
      <t>dias após a conclusão da etapa</t>
    </r>
  </si>
  <si>
    <t>PRAZO DE EXECUÇÃO:    30  dias</t>
  </si>
  <si>
    <r>
      <t xml:space="preserve">PRAZO DE LIBERAÇÃO: </t>
    </r>
    <r>
      <rPr>
        <sz val="10"/>
        <rFont val="Times New Roman"/>
        <family val="1"/>
      </rPr>
      <t>em até 30</t>
    </r>
    <r>
      <rPr>
        <sz val="10"/>
        <color indexed="12"/>
        <rFont val="Times New Roman"/>
        <family val="1"/>
      </rPr>
      <t xml:space="preserve"> </t>
    </r>
    <r>
      <rPr>
        <sz val="10"/>
        <rFont val="Times New Roman"/>
        <family val="1"/>
      </rPr>
      <t>dias após a conclusão da etapa</t>
    </r>
  </si>
  <si>
    <t xml:space="preserve"> </t>
  </si>
  <si>
    <t>R$</t>
  </si>
  <si>
    <t>RECURSOS ESTADUAIS</t>
  </si>
  <si>
    <t>RECURSOS PRÓPRIOS</t>
  </si>
  <si>
    <t xml:space="preserve">T O T A L </t>
  </si>
  <si>
    <t>ASSINATURA: _______________________</t>
  </si>
  <si>
    <t>______________________________________</t>
  </si>
  <si>
    <t>Eng. André Viudes Durão</t>
  </si>
  <si>
    <t>CREA 5061331131</t>
  </si>
  <si>
    <t>DISPOSITIVO DE LANÇAMENTO - DISSIPADOR</t>
  </si>
  <si>
    <t>OBRAS DE INFRAESTRUTURA URBANA - PAVIMENTAÇÃO -               PROCESSO: /2017</t>
  </si>
  <si>
    <t>PLANILHA ORÇAMENTÁRIA</t>
  </si>
  <si>
    <t>15,00 m² x 0,60 m = 9,00 m³</t>
  </si>
  <si>
    <t>15,00 m² x 0,05 m = 0,75 m³</t>
  </si>
  <si>
    <t xml:space="preserve">(15,00 m² x 0,20 m) = 3,00 m³ </t>
  </si>
  <si>
    <t>igual o anterior</t>
  </si>
  <si>
    <t>3,00 m³ x 100 kg/m³ = 300,00 Kg</t>
  </si>
  <si>
    <t>(4,00 + 5,82 + 4,00 + 2,44) x 0,20 = 3,25 m²</t>
  </si>
  <si>
    <t>2 x (4,00 x (1,33 + 1,50 ))/2 + (2,44 x 1,40) = 14,74 m²</t>
  </si>
  <si>
    <t>2 x (2 x (4,00 x (1,33 + 1,50 )))/2 + (2,44 x 1,40) = 26,06 m²</t>
  </si>
  <si>
    <t xml:space="preserve">         Prefeito Municipal Antonio José Passos</t>
  </si>
  <si>
    <t>MEMÓRIA DE CÁLCULO DO DISSIPADOR</t>
  </si>
  <si>
    <t>Placa de identificação para obra</t>
  </si>
  <si>
    <t>02.08.020</t>
  </si>
  <si>
    <t>54.01.410</t>
  </si>
  <si>
    <t>Varrição de pavimento para recapeamento</t>
  </si>
  <si>
    <t>54.03.200</t>
  </si>
  <si>
    <t>Concreto asfáltico usinado a quente - Binder</t>
  </si>
  <si>
    <t>Camada de rolamento em concreto asfáltico usinado a quente - (CBUQ) - e=3,00cm</t>
  </si>
  <si>
    <t>RECAPEAMENTO ASFÁLTICO</t>
  </si>
  <si>
    <t>49.12.058</t>
  </si>
  <si>
    <t>1.0</t>
  </si>
  <si>
    <t>2.0</t>
  </si>
  <si>
    <t>3.0</t>
  </si>
  <si>
    <t>RUA JOSÉ FIGUEIRA - TRECHO 01</t>
  </si>
  <si>
    <t>RUA JOSÉ MARIA FERREIRA FILHO - TRECHO 02</t>
  </si>
  <si>
    <t>RUA JOSÉ MARIA FERREIRA FILHO - TRECHO 03</t>
  </si>
  <si>
    <t>RUA CÂNDIDO POLONI - TRECHO 04</t>
  </si>
  <si>
    <t>RUA CAMPOS SALES - TRECHO 05</t>
  </si>
  <si>
    <t>RUA PEDRO PEDROSA - TRECHO 06</t>
  </si>
  <si>
    <t>RUA JOÃO TABARELI - TRECHO 07</t>
  </si>
  <si>
    <t>RUA PEDRO PEDROSA - TRECHO 08</t>
  </si>
  <si>
    <t>RUA ARGEMIRO JOSÉ DE OLIVEIRA - TRECHO 09</t>
  </si>
  <si>
    <t>RELAÇÃO DE RUAS - RECAPEAMENTO ASFÁLTICO</t>
  </si>
  <si>
    <t>Escavação mecanizada de valas ou cavas com profundidade de até 2,00 m (90X1,5X2,0)</t>
  </si>
  <si>
    <t>07.11.020</t>
  </si>
  <si>
    <t>Reaterro compactado mecanizado de vala ou cava com compactador (90X1,5X2,0)</t>
  </si>
  <si>
    <t>OBJETO : RECAPEAMENTO ASFÁLTICO DO TIPO CBUQ E CONSTRUÇÃO DE REDE DE GALERIAS, EM DIVERSAS RUAS DE POLONI.</t>
  </si>
  <si>
    <t>Boletim CPOS nº 171 com desoneração</t>
  </si>
  <si>
    <t>Poloni, 07 de Dezembro de 2017</t>
  </si>
  <si>
    <t>OBJETO : RECAPEAMENTO ASFÁLTICO DO TIPO CBUQ E CONSTRUÇÃO DE GALERIAS</t>
  </si>
  <si>
    <t xml:space="preserve">GALERIAS DE ÁGUAS PLUVIAIS </t>
  </si>
  <si>
    <t>ART Nº 28027230172877885 e 92221220070078283</t>
  </si>
  <si>
    <t>ART Nº ART Nº 28027230172877885 e 92221220070078283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</si>
</sst>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[$-416]mmmm\-yy;@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indexed="8"/>
      <name val="MS Sans Serif"/>
      <family val="2"/>
    </font>
    <font>
      <sz val="11"/>
      <name val="Arial Narrow"/>
      <family val="2"/>
    </font>
    <font>
      <sz val="10"/>
      <color indexed="8"/>
      <name val="MS Reference Sans Serif"/>
      <family val="2"/>
    </font>
    <font>
      <sz val="10"/>
      <name val="MS Sans Serif"/>
      <family val="2"/>
    </font>
    <font>
      <sz val="10"/>
      <name val="Times New Roman"/>
      <family val="1"/>
    </font>
    <font>
      <sz val="15"/>
      <color indexed="8"/>
      <name val="Comic Sans MS"/>
      <family val="4"/>
    </font>
    <font>
      <sz val="11"/>
      <color indexed="8"/>
      <name val="Comic Sans MS"/>
      <family val="4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Georgia"/>
      <family val="1"/>
    </font>
    <font>
      <sz val="13"/>
      <name val="MS Sans Serif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color indexed="12"/>
      <name val="Times New Roman"/>
      <family val="1"/>
    </font>
    <font>
      <sz val="10"/>
      <color indexed="12"/>
      <name val="Times New Roman"/>
      <family val="1"/>
    </font>
    <font>
      <b/>
      <sz val="8"/>
      <name val="Times New Roman"/>
      <family val="1"/>
    </font>
    <font>
      <b/>
      <sz val="13"/>
      <color indexed="12"/>
      <name val="Times New Roman"/>
      <family val="1"/>
    </font>
    <font>
      <sz val="8.5"/>
      <name val="Times New Roman"/>
      <family val="1"/>
    </font>
    <font>
      <b/>
      <sz val="10"/>
      <color indexed="10"/>
      <name val="Times New Roman"/>
      <family val="1"/>
    </font>
    <font>
      <sz val="12"/>
      <color indexed="12"/>
      <name val="Times New Roman"/>
      <family val="1"/>
    </font>
    <font>
      <b/>
      <sz val="12"/>
      <color indexed="56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sz val="14"/>
      <name val="Arial Narrow"/>
      <family val="2"/>
    </font>
    <font>
      <sz val="11"/>
      <name val="BaskervilleT"/>
    </font>
    <font>
      <sz val="11"/>
      <name val="MS Sans Serif"/>
      <family val="2"/>
    </font>
    <font>
      <b/>
      <sz val="10"/>
      <color indexed="56"/>
      <name val="Times New Roman"/>
      <family val="1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0" fontId="9" fillId="0" borderId="0"/>
    <xf numFmtId="0" fontId="6" fillId="0" borderId="0"/>
  </cellStyleXfs>
  <cellXfs count="217">
    <xf numFmtId="0" fontId="0" fillId="0" borderId="0" xfId="0"/>
    <xf numFmtId="164" fontId="0" fillId="0" borderId="0" xfId="1" applyFont="1"/>
    <xf numFmtId="0" fontId="2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1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64" fontId="4" fillId="0" borderId="1" xfId="0" applyNumberFormat="1" applyFont="1" applyBorder="1"/>
    <xf numFmtId="0" fontId="5" fillId="0" borderId="3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49" fontId="6" fillId="0" borderId="1" xfId="2" applyNumberFormat="1" applyFont="1" applyBorder="1" applyAlignment="1">
      <alignment horizontal="center"/>
    </xf>
    <xf numFmtId="0" fontId="6" fillId="0" borderId="1" xfId="2" applyBorder="1" applyAlignment="1">
      <alignment horizontal="center" wrapText="1"/>
    </xf>
    <xf numFmtId="0" fontId="4" fillId="0" borderId="1" xfId="0" applyFont="1" applyBorder="1"/>
    <xf numFmtId="0" fontId="2" fillId="2" borderId="1" xfId="0" applyFont="1" applyFill="1" applyBorder="1"/>
    <xf numFmtId="0" fontId="7" fillId="0" borderId="10" xfId="0" applyFont="1" applyBorder="1" applyAlignment="1">
      <alignment horizontal="center" vertical="center" wrapText="1"/>
    </xf>
    <xf numFmtId="164" fontId="2" fillId="2" borderId="1" xfId="1" applyFont="1" applyFill="1" applyBorder="1"/>
    <xf numFmtId="0" fontId="8" fillId="0" borderId="5" xfId="2" applyFont="1" applyBorder="1" applyAlignment="1">
      <alignment horizontal="center" wrapText="1"/>
    </xf>
    <xf numFmtId="4" fontId="8" fillId="0" borderId="5" xfId="2" applyNumberFormat="1" applyFont="1" applyBorder="1"/>
    <xf numFmtId="0" fontId="8" fillId="0" borderId="0" xfId="0" applyFont="1" applyBorder="1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" xfId="0" applyBorder="1" applyAlignment="1">
      <alignment horizontal="center"/>
    </xf>
    <xf numFmtId="0" fontId="0" fillId="0" borderId="1" xfId="0" applyBorder="1"/>
    <xf numFmtId="2" fontId="0" fillId="0" borderId="1" xfId="0" applyNumberFormat="1" applyBorder="1" applyAlignment="1">
      <alignment horizontal="center"/>
    </xf>
    <xf numFmtId="0" fontId="0" fillId="0" borderId="15" xfId="0" applyBorder="1"/>
    <xf numFmtId="4" fontId="0" fillId="0" borderId="16" xfId="0" applyNumberFormat="1" applyBorder="1"/>
    <xf numFmtId="0" fontId="10" fillId="0" borderId="0" xfId="3" applyFont="1"/>
    <xf numFmtId="0" fontId="10" fillId="0" borderId="0" xfId="3" applyFont="1" applyAlignment="1">
      <alignment horizontal="center"/>
    </xf>
    <xf numFmtId="0" fontId="13" fillId="0" borderId="0" xfId="0" applyFont="1" applyFill="1" applyAlignment="1">
      <alignment vertical="center"/>
    </xf>
    <xf numFmtId="0" fontId="10" fillId="0" borderId="0" xfId="3" applyFont="1" applyFill="1"/>
    <xf numFmtId="0" fontId="10" fillId="0" borderId="0" xfId="3" applyFont="1" applyFill="1" applyAlignment="1">
      <alignment horizontal="center"/>
    </xf>
    <xf numFmtId="0" fontId="10" fillId="0" borderId="17" xfId="3" applyFont="1" applyBorder="1"/>
    <xf numFmtId="0" fontId="10" fillId="0" borderId="18" xfId="3" applyFont="1" applyBorder="1"/>
    <xf numFmtId="0" fontId="14" fillId="0" borderId="18" xfId="3" applyFont="1" applyBorder="1"/>
    <xf numFmtId="0" fontId="10" fillId="0" borderId="18" xfId="3" applyFont="1" applyBorder="1" applyAlignment="1">
      <alignment horizontal="center"/>
    </xf>
    <xf numFmtId="0" fontId="10" fillId="0" borderId="19" xfId="3" applyFont="1" applyBorder="1"/>
    <xf numFmtId="0" fontId="10" fillId="0" borderId="20" xfId="3" applyFont="1" applyBorder="1"/>
    <xf numFmtId="0" fontId="10" fillId="0" borderId="0" xfId="3" applyFont="1" applyBorder="1"/>
    <xf numFmtId="0" fontId="14" fillId="0" borderId="0" xfId="3" applyFont="1" applyBorder="1"/>
    <xf numFmtId="0" fontId="10" fillId="0" borderId="0" xfId="3" applyFont="1" applyBorder="1" applyAlignment="1">
      <alignment horizontal="center"/>
    </xf>
    <xf numFmtId="0" fontId="10" fillId="0" borderId="21" xfId="3" applyFont="1" applyBorder="1"/>
    <xf numFmtId="0" fontId="15" fillId="0" borderId="20" xfId="3" applyFont="1" applyBorder="1"/>
    <xf numFmtId="0" fontId="16" fillId="0" borderId="0" xfId="3" applyFont="1" applyBorder="1"/>
    <xf numFmtId="0" fontId="17" fillId="0" borderId="0" xfId="3" applyFont="1" applyBorder="1"/>
    <xf numFmtId="0" fontId="17" fillId="0" borderId="21" xfId="3" applyFont="1" applyBorder="1"/>
    <xf numFmtId="0" fontId="20" fillId="0" borderId="0" xfId="3" applyFont="1" applyBorder="1" applyAlignment="1">
      <alignment horizontal="center"/>
    </xf>
    <xf numFmtId="0" fontId="20" fillId="0" borderId="21" xfId="3" applyFont="1" applyBorder="1" applyAlignment="1">
      <alignment horizontal="centerContinuous"/>
    </xf>
    <xf numFmtId="165" fontId="23" fillId="0" borderId="0" xfId="3" applyNumberFormat="1" applyFont="1" applyBorder="1" applyAlignment="1">
      <alignment horizontal="center"/>
    </xf>
    <xf numFmtId="165" fontId="23" fillId="0" borderId="21" xfId="3" applyNumberFormat="1" applyFont="1" applyBorder="1" applyAlignment="1">
      <alignment horizontal="center"/>
    </xf>
    <xf numFmtId="0" fontId="15" fillId="0" borderId="0" xfId="3" applyFont="1" applyBorder="1"/>
    <xf numFmtId="0" fontId="24" fillId="0" borderId="22" xfId="3" applyFont="1" applyBorder="1"/>
    <xf numFmtId="0" fontId="10" fillId="0" borderId="12" xfId="3" applyFont="1" applyBorder="1"/>
    <xf numFmtId="0" fontId="10" fillId="0" borderId="12" xfId="3" applyFont="1" applyBorder="1" applyAlignment="1">
      <alignment horizontal="center"/>
    </xf>
    <xf numFmtId="0" fontId="10" fillId="0" borderId="13" xfId="3" applyFont="1" applyBorder="1" applyAlignment="1">
      <alignment horizontal="center"/>
    </xf>
    <xf numFmtId="0" fontId="20" fillId="0" borderId="23" xfId="3" applyFont="1" applyBorder="1" applyAlignment="1">
      <alignment horizontal="left"/>
    </xf>
    <xf numFmtId="0" fontId="10" fillId="0" borderId="24" xfId="3" applyFont="1" applyBorder="1"/>
    <xf numFmtId="0" fontId="10" fillId="0" borderId="25" xfId="3" applyFont="1" applyBorder="1"/>
    <xf numFmtId="0" fontId="20" fillId="0" borderId="26" xfId="3" applyFont="1" applyBorder="1" applyAlignment="1">
      <alignment horizontal="center"/>
    </xf>
    <xf numFmtId="0" fontId="23" fillId="0" borderId="24" xfId="3" applyFont="1" applyBorder="1" applyAlignment="1"/>
    <xf numFmtId="0" fontId="26" fillId="0" borderId="24" xfId="3" applyFont="1" applyBorder="1"/>
    <xf numFmtId="0" fontId="26" fillId="0" borderId="25" xfId="3" applyFont="1" applyBorder="1"/>
    <xf numFmtId="165" fontId="23" fillId="0" borderId="27" xfId="3" applyNumberFormat="1" applyFont="1" applyBorder="1" applyAlignment="1">
      <alignment horizontal="center"/>
    </xf>
    <xf numFmtId="0" fontId="23" fillId="0" borderId="15" xfId="3" applyFont="1" applyBorder="1"/>
    <xf numFmtId="0" fontId="26" fillId="0" borderId="15" xfId="3" applyFont="1" applyBorder="1"/>
    <xf numFmtId="0" fontId="26" fillId="0" borderId="21" xfId="3" applyFont="1" applyBorder="1"/>
    <xf numFmtId="0" fontId="29" fillId="0" borderId="23" xfId="3" applyFont="1" applyBorder="1" applyAlignment="1">
      <alignment horizontal="centerContinuous"/>
    </xf>
    <xf numFmtId="0" fontId="16" fillId="0" borderId="11" xfId="3" applyFont="1" applyBorder="1" applyAlignment="1">
      <alignment horizontal="centerContinuous"/>
    </xf>
    <xf numFmtId="0" fontId="16" fillId="0" borderId="33" xfId="3" applyFont="1" applyBorder="1" applyAlignment="1">
      <alignment horizontal="centerContinuous"/>
    </xf>
    <xf numFmtId="4" fontId="16" fillId="0" borderId="26" xfId="3" applyNumberFormat="1" applyFont="1" applyBorder="1" applyAlignment="1">
      <alignment horizontal="center"/>
    </xf>
    <xf numFmtId="4" fontId="15" fillId="0" borderId="26" xfId="3" applyNumberFormat="1" applyFont="1" applyBorder="1" applyAlignment="1">
      <alignment horizontal="center"/>
    </xf>
    <xf numFmtId="0" fontId="23" fillId="0" borderId="33" xfId="3" applyFont="1" applyBorder="1" applyAlignment="1">
      <alignment horizontal="center" vertical="top" wrapText="1"/>
    </xf>
    <xf numFmtId="0" fontId="23" fillId="0" borderId="16" xfId="3" applyFont="1" applyBorder="1" applyAlignment="1">
      <alignment horizontal="center" vertical="top" wrapText="1"/>
    </xf>
    <xf numFmtId="4" fontId="16" fillId="3" borderId="21" xfId="3" applyNumberFormat="1" applyFont="1" applyFill="1" applyBorder="1" applyAlignment="1">
      <alignment horizontal="center"/>
    </xf>
    <xf numFmtId="0" fontId="23" fillId="0" borderId="34" xfId="3" applyFont="1" applyBorder="1" applyAlignment="1">
      <alignment vertical="top"/>
    </xf>
    <xf numFmtId="0" fontId="16" fillId="0" borderId="37" xfId="3" applyFont="1" applyBorder="1" applyAlignment="1">
      <alignment horizontal="center"/>
    </xf>
    <xf numFmtId="4" fontId="16" fillId="0" borderId="40" xfId="3" applyNumberFormat="1" applyFont="1" applyBorder="1" applyAlignment="1">
      <alignment horizontal="center"/>
    </xf>
    <xf numFmtId="0" fontId="31" fillId="0" borderId="36" xfId="3" applyFont="1" applyBorder="1" applyAlignment="1">
      <alignment vertical="top"/>
    </xf>
    <xf numFmtId="0" fontId="30" fillId="0" borderId="16" xfId="3" applyFont="1" applyBorder="1" applyAlignment="1">
      <alignment horizontal="center"/>
    </xf>
    <xf numFmtId="4" fontId="28" fillId="0" borderId="40" xfId="3" applyNumberFormat="1" applyFont="1" applyBorder="1" applyAlignment="1">
      <alignment horizontal="center"/>
    </xf>
    <xf numFmtId="0" fontId="20" fillId="3" borderId="2" xfId="3" applyFont="1" applyFill="1" applyBorder="1" applyAlignment="1">
      <alignment horizontal="left" vertical="center"/>
    </xf>
    <xf numFmtId="0" fontId="16" fillId="3" borderId="3" xfId="3" applyFont="1" applyFill="1" applyBorder="1"/>
    <xf numFmtId="0" fontId="15" fillId="3" borderId="3" xfId="3" applyFont="1" applyFill="1" applyBorder="1" applyAlignment="1">
      <alignment horizontal="center"/>
    </xf>
    <xf numFmtId="4" fontId="16" fillId="3" borderId="3" xfId="3" applyNumberFormat="1" applyFont="1" applyFill="1" applyBorder="1" applyAlignment="1">
      <alignment horizontal="center"/>
    </xf>
    <xf numFmtId="4" fontId="16" fillId="3" borderId="3" xfId="3" applyNumberFormat="1" applyFont="1" applyFill="1" applyBorder="1" applyAlignment="1"/>
    <xf numFmtId="4" fontId="16" fillId="3" borderId="4" xfId="3" applyNumberFormat="1" applyFont="1" applyFill="1" applyBorder="1" applyAlignment="1">
      <alignment horizontal="center"/>
    </xf>
    <xf numFmtId="0" fontId="30" fillId="0" borderId="43" xfId="3" applyFont="1" applyBorder="1" applyAlignment="1">
      <alignment horizontal="left"/>
    </xf>
    <xf numFmtId="0" fontId="15" fillId="0" borderId="15" xfId="3" applyFont="1" applyBorder="1" applyAlignment="1">
      <alignment horizontal="left"/>
    </xf>
    <xf numFmtId="0" fontId="15" fillId="0" borderId="16" xfId="3" applyFont="1" applyBorder="1" applyAlignment="1">
      <alignment horizontal="center"/>
    </xf>
    <xf numFmtId="4" fontId="30" fillId="0" borderId="44" xfId="3" applyNumberFormat="1" applyFont="1" applyBorder="1" applyAlignment="1">
      <alignment horizontal="center"/>
    </xf>
    <xf numFmtId="0" fontId="15" fillId="0" borderId="43" xfId="3" applyFont="1" applyBorder="1" applyAlignment="1">
      <alignment horizontal="left"/>
    </xf>
    <xf numFmtId="4" fontId="15" fillId="0" borderId="45" xfId="3" applyNumberFormat="1" applyFont="1" applyBorder="1" applyAlignment="1">
      <alignment horizontal="center"/>
    </xf>
    <xf numFmtId="0" fontId="32" fillId="0" borderId="15" xfId="3" applyFont="1" applyBorder="1" applyAlignment="1">
      <alignment horizontal="left"/>
    </xf>
    <xf numFmtId="0" fontId="32" fillId="0" borderId="16" xfId="3" applyFont="1" applyBorder="1" applyAlignment="1">
      <alignment horizontal="center"/>
    </xf>
    <xf numFmtId="4" fontId="30" fillId="0" borderId="45" xfId="3" applyNumberFormat="1" applyFont="1" applyBorder="1" applyAlignment="1">
      <alignment horizontal="center"/>
    </xf>
    <xf numFmtId="0" fontId="31" fillId="0" borderId="20" xfId="3" applyFont="1" applyBorder="1" applyAlignment="1">
      <alignment horizontal="left"/>
    </xf>
    <xf numFmtId="0" fontId="32" fillId="0" borderId="0" xfId="3" applyFont="1" applyBorder="1" applyAlignment="1">
      <alignment horizontal="left"/>
    </xf>
    <xf numFmtId="0" fontId="32" fillId="0" borderId="0" xfId="3" applyFont="1" applyBorder="1" applyAlignment="1">
      <alignment horizontal="center"/>
    </xf>
    <xf numFmtId="4" fontId="30" fillId="0" borderId="0" xfId="3" applyNumberFormat="1" applyFont="1" applyBorder="1" applyAlignment="1">
      <alignment horizontal="center"/>
    </xf>
    <xf numFmtId="4" fontId="32" fillId="0" borderId="0" xfId="3" applyNumberFormat="1" applyFont="1" applyBorder="1" applyAlignment="1">
      <alignment horizontal="center"/>
    </xf>
    <xf numFmtId="4" fontId="30" fillId="0" borderId="21" xfId="3" applyNumberFormat="1" applyFont="1" applyBorder="1" applyAlignment="1">
      <alignment horizontal="center"/>
    </xf>
    <xf numFmtId="0" fontId="16" fillId="0" borderId="21" xfId="3" applyFont="1" applyBorder="1"/>
    <xf numFmtId="0" fontId="33" fillId="0" borderId="20" xfId="3" applyFont="1" applyBorder="1"/>
    <xf numFmtId="0" fontId="16" fillId="0" borderId="0" xfId="3" applyFont="1" applyBorder="1" applyAlignment="1">
      <alignment horizontal="center"/>
    </xf>
    <xf numFmtId="0" fontId="34" fillId="0" borderId="0" xfId="3" applyFont="1" applyBorder="1"/>
    <xf numFmtId="0" fontId="35" fillId="0" borderId="20" xfId="3" applyFont="1" applyBorder="1" applyAlignment="1">
      <alignment horizontal="left"/>
    </xf>
    <xf numFmtId="0" fontId="36" fillId="0" borderId="0" xfId="3" applyFont="1" applyBorder="1" applyAlignment="1"/>
    <xf numFmtId="0" fontId="29" fillId="0" borderId="28" xfId="3" applyFont="1" applyBorder="1" applyAlignment="1"/>
    <xf numFmtId="49" fontId="29" fillId="0" borderId="29" xfId="3" applyNumberFormat="1" applyFont="1" applyBorder="1" applyAlignment="1"/>
    <xf numFmtId="0" fontId="16" fillId="0" borderId="29" xfId="3" applyFont="1" applyBorder="1" applyAlignment="1">
      <alignment horizontal="center"/>
    </xf>
    <xf numFmtId="0" fontId="10" fillId="0" borderId="29" xfId="3" applyFont="1" applyBorder="1"/>
    <xf numFmtId="0" fontId="10" fillId="0" borderId="30" xfId="3" applyFont="1" applyBorder="1"/>
    <xf numFmtId="43" fontId="0" fillId="0" borderId="0" xfId="0" applyNumberFormat="1"/>
    <xf numFmtId="0" fontId="2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2" fillId="0" borderId="0" xfId="1" applyFont="1" applyBorder="1"/>
    <xf numFmtId="164" fontId="2" fillId="0" borderId="0" xfId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164" fontId="4" fillId="0" borderId="0" xfId="1" applyFont="1" applyBorder="1"/>
    <xf numFmtId="0" fontId="2" fillId="0" borderId="0" xfId="0" applyFont="1" applyBorder="1"/>
    <xf numFmtId="0" fontId="4" fillId="0" borderId="0" xfId="0" applyFont="1" applyBorder="1" applyAlignment="1">
      <alignment horizontal="left"/>
    </xf>
    <xf numFmtId="164" fontId="4" fillId="0" borderId="0" xfId="0" applyNumberFormat="1" applyFont="1" applyBorder="1"/>
    <xf numFmtId="0" fontId="0" fillId="0" borderId="12" xfId="0" applyBorder="1" applyAlignment="1">
      <alignment horizontal="center" wrapText="1"/>
    </xf>
    <xf numFmtId="0" fontId="0" fillId="0" borderId="33" xfId="0" applyBorder="1" applyAlignment="1">
      <alignment wrapText="1"/>
    </xf>
    <xf numFmtId="0" fontId="40" fillId="0" borderId="46" xfId="2" applyFont="1" applyBorder="1"/>
    <xf numFmtId="49" fontId="40" fillId="4" borderId="1" xfId="2" applyNumberFormat="1" applyFont="1" applyFill="1" applyBorder="1" applyAlignment="1">
      <alignment horizontal="center"/>
    </xf>
    <xf numFmtId="0" fontId="40" fillId="0" borderId="1" xfId="0" applyFont="1" applyBorder="1" applyAlignment="1">
      <alignment wrapText="1"/>
    </xf>
    <xf numFmtId="0" fontId="40" fillId="0" borderId="1" xfId="2" applyFont="1" applyBorder="1" applyAlignment="1">
      <alignment horizontal="center" wrapText="1"/>
    </xf>
    <xf numFmtId="4" fontId="40" fillId="0" borderId="1" xfId="2" applyNumberFormat="1" applyFont="1" applyBorder="1"/>
    <xf numFmtId="4" fontId="40" fillId="0" borderId="1" xfId="0" applyNumberFormat="1" applyFont="1" applyBorder="1"/>
    <xf numFmtId="4" fontId="40" fillId="0" borderId="47" xfId="2" applyNumberFormat="1" applyFont="1" applyBorder="1"/>
    <xf numFmtId="0" fontId="40" fillId="0" borderId="1" xfId="0" applyFont="1" applyBorder="1" applyAlignment="1">
      <alignment horizontal="center"/>
    </xf>
    <xf numFmtId="0" fontId="40" fillId="0" borderId="1" xfId="2" applyFont="1" applyBorder="1" applyAlignment="1">
      <alignment wrapText="1"/>
    </xf>
    <xf numFmtId="0" fontId="40" fillId="0" borderId="1" xfId="0" applyFont="1" applyBorder="1"/>
    <xf numFmtId="0" fontId="40" fillId="0" borderId="1" xfId="2" applyFont="1" applyBorder="1" applyAlignment="1">
      <alignment horizontal="left" wrapText="1"/>
    </xf>
    <xf numFmtId="0" fontId="40" fillId="0" borderId="48" xfId="0" applyFont="1" applyBorder="1" applyAlignment="1">
      <alignment wrapText="1"/>
    </xf>
    <xf numFmtId="0" fontId="2" fillId="0" borderId="36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164" fontId="2" fillId="0" borderId="47" xfId="1" applyFont="1" applyBorder="1"/>
    <xf numFmtId="164" fontId="4" fillId="0" borderId="47" xfId="1" applyFont="1" applyBorder="1"/>
    <xf numFmtId="0" fontId="2" fillId="0" borderId="46" xfId="0" applyFont="1" applyBorder="1"/>
    <xf numFmtId="164" fontId="4" fillId="0" borderId="47" xfId="0" applyNumberFormat="1" applyFont="1" applyBorder="1"/>
    <xf numFmtId="0" fontId="2" fillId="0" borderId="49" xfId="0" applyFont="1" applyBorder="1"/>
    <xf numFmtId="0" fontId="2" fillId="0" borderId="50" xfId="0" applyFont="1" applyBorder="1"/>
    <xf numFmtId="0" fontId="4" fillId="0" borderId="50" xfId="0" applyFont="1" applyBorder="1" applyAlignment="1">
      <alignment horizontal="left"/>
    </xf>
    <xf numFmtId="164" fontId="4" fillId="0" borderId="50" xfId="0" applyNumberFormat="1" applyFont="1" applyBorder="1"/>
    <xf numFmtId="164" fontId="4" fillId="0" borderId="51" xfId="0" applyNumberFormat="1" applyFont="1" applyBorder="1"/>
    <xf numFmtId="2" fontId="0" fillId="0" borderId="0" xfId="0" applyNumberFormat="1"/>
    <xf numFmtId="0" fontId="0" fillId="2" borderId="0" xfId="0" applyFill="1"/>
    <xf numFmtId="2" fontId="0" fillId="2" borderId="1" xfId="0" applyNumberFormat="1" applyFill="1" applyBorder="1" applyAlignment="1">
      <alignment horizontal="center"/>
    </xf>
    <xf numFmtId="0" fontId="41" fillId="0" borderId="0" xfId="0" applyFont="1" applyBorder="1" applyAlignment="1">
      <alignment horizontal="left"/>
    </xf>
    <xf numFmtId="0" fontId="42" fillId="0" borderId="0" xfId="0" applyFont="1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8" fillId="0" borderId="0" xfId="0" applyFont="1" applyAlignment="1">
      <alignment horizontal="center"/>
    </xf>
    <xf numFmtId="164" fontId="2" fillId="0" borderId="23" xfId="1" applyFont="1" applyBorder="1" applyAlignment="1">
      <alignment horizontal="center" wrapText="1"/>
    </xf>
    <xf numFmtId="164" fontId="2" fillId="0" borderId="33" xfId="1" applyFont="1" applyBorder="1" applyAlignment="1">
      <alignment horizontal="center" wrapText="1"/>
    </xf>
    <xf numFmtId="164" fontId="2" fillId="0" borderId="23" xfId="1" applyFont="1" applyBorder="1" applyAlignment="1">
      <alignment horizontal="center"/>
    </xf>
    <xf numFmtId="164" fontId="2" fillId="0" borderId="33" xfId="1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15" fillId="0" borderId="32" xfId="3" applyFont="1" applyBorder="1" applyAlignment="1">
      <alignment horizontal="left" vertical="top" wrapText="1"/>
    </xf>
    <xf numFmtId="0" fontId="15" fillId="0" borderId="5" xfId="3" applyFont="1" applyBorder="1" applyAlignment="1">
      <alignment horizontal="left" vertical="top" wrapText="1"/>
    </xf>
    <xf numFmtId="0" fontId="15" fillId="0" borderId="6" xfId="3" applyFont="1" applyBorder="1" applyAlignment="1">
      <alignment horizontal="left" vertical="top" wrapText="1"/>
    </xf>
    <xf numFmtId="4" fontId="16" fillId="0" borderId="38" xfId="3" applyNumberFormat="1" applyFont="1" applyBorder="1" applyAlignment="1">
      <alignment horizontal="center"/>
    </xf>
    <xf numFmtId="4" fontId="16" fillId="0" borderId="39" xfId="3" applyNumberFormat="1" applyFont="1" applyBorder="1" applyAlignment="1">
      <alignment horizontal="center"/>
    </xf>
    <xf numFmtId="4" fontId="28" fillId="0" borderId="41" xfId="3" applyNumberFormat="1" applyFont="1" applyBorder="1" applyAlignment="1">
      <alignment horizontal="center"/>
    </xf>
    <xf numFmtId="4" fontId="28" fillId="0" borderId="42" xfId="3" applyNumberFormat="1" applyFont="1" applyBorder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8" fillId="0" borderId="20" xfId="0" applyFont="1" applyBorder="1" applyAlignment="1"/>
    <xf numFmtId="0" fontId="19" fillId="0" borderId="0" xfId="0" applyFont="1" applyBorder="1" applyAlignment="1"/>
    <xf numFmtId="0" fontId="20" fillId="0" borderId="11" xfId="3" applyFont="1" applyBorder="1" applyAlignment="1">
      <alignment horizontal="center"/>
    </xf>
    <xf numFmtId="0" fontId="20" fillId="0" borderId="12" xfId="3" applyFont="1" applyBorder="1" applyAlignment="1">
      <alignment horizontal="center"/>
    </xf>
    <xf numFmtId="0" fontId="20" fillId="0" borderId="13" xfId="3" applyFont="1" applyBorder="1" applyAlignment="1">
      <alignment horizontal="center"/>
    </xf>
    <xf numFmtId="0" fontId="21" fillId="0" borderId="2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0" borderId="14" xfId="3" applyFont="1" applyBorder="1" applyAlignment="1">
      <alignment horizontal="center" vertical="center"/>
    </xf>
    <xf numFmtId="0" fontId="22" fillId="0" borderId="15" xfId="3" applyFont="1" applyBorder="1" applyAlignment="1">
      <alignment horizontal="center" vertical="center"/>
    </xf>
    <xf numFmtId="0" fontId="22" fillId="0" borderId="16" xfId="3" applyFont="1" applyBorder="1" applyAlignment="1">
      <alignment horizontal="center" vertical="center"/>
    </xf>
    <xf numFmtId="0" fontId="25" fillId="0" borderId="17" xfId="3" applyFont="1" applyBorder="1" applyAlignment="1">
      <alignment horizontal="center" wrapText="1"/>
    </xf>
    <xf numFmtId="0" fontId="25" fillId="0" borderId="18" xfId="3" applyFont="1" applyBorder="1" applyAlignment="1">
      <alignment horizontal="center" wrapText="1"/>
    </xf>
    <xf numFmtId="0" fontId="25" fillId="0" borderId="19" xfId="3" applyFont="1" applyBorder="1" applyAlignment="1">
      <alignment horizontal="center" wrapText="1"/>
    </xf>
    <xf numFmtId="0" fontId="25" fillId="0" borderId="28" xfId="3" applyFont="1" applyBorder="1" applyAlignment="1">
      <alignment horizontal="center" wrapText="1"/>
    </xf>
    <xf numFmtId="0" fontId="25" fillId="0" borderId="29" xfId="3" applyFont="1" applyBorder="1" applyAlignment="1">
      <alignment horizontal="center" wrapText="1"/>
    </xf>
    <xf numFmtId="0" fontId="25" fillId="0" borderId="30" xfId="3" applyFont="1" applyBorder="1" applyAlignment="1">
      <alignment horizontal="center" wrapText="1"/>
    </xf>
    <xf numFmtId="0" fontId="23" fillId="0" borderId="31" xfId="3" applyFont="1" applyBorder="1" applyAlignment="1">
      <alignment horizontal="center" vertical="center"/>
    </xf>
    <xf numFmtId="0" fontId="6" fillId="0" borderId="34" xfId="4" applyBorder="1" applyAlignment="1">
      <alignment horizontal="center" vertical="center"/>
    </xf>
    <xf numFmtId="0" fontId="6" fillId="0" borderId="36" xfId="4" applyBorder="1" applyAlignment="1">
      <alignment horizontal="center" vertical="center"/>
    </xf>
    <xf numFmtId="0" fontId="28" fillId="0" borderId="32" xfId="3" applyFont="1" applyBorder="1" applyAlignment="1">
      <alignment horizontal="center" vertical="center"/>
    </xf>
    <xf numFmtId="0" fontId="6" fillId="0" borderId="35" xfId="4" applyBorder="1" applyAlignment="1">
      <alignment horizontal="center" vertical="center"/>
    </xf>
    <xf numFmtId="0" fontId="6" fillId="0" borderId="5" xfId="4" applyBorder="1" applyAlignment="1">
      <alignment horizontal="center" vertical="center"/>
    </xf>
    <xf numFmtId="0" fontId="23" fillId="0" borderId="32" xfId="3" applyFont="1" applyBorder="1" applyAlignment="1">
      <alignment horizontal="center" vertical="center"/>
    </xf>
    <xf numFmtId="0" fontId="15" fillId="0" borderId="23" xfId="3" applyFont="1" applyBorder="1" applyAlignment="1">
      <alignment horizontal="center"/>
    </xf>
    <xf numFmtId="0" fontId="15" fillId="0" borderId="33" xfId="3" applyFont="1" applyBorder="1" applyAlignment="1">
      <alignment horizontal="center"/>
    </xf>
    <xf numFmtId="0" fontId="37" fillId="0" borderId="28" xfId="3" applyFont="1" applyBorder="1" applyAlignment="1">
      <alignment horizontal="left"/>
    </xf>
    <xf numFmtId="0" fontId="37" fillId="0" borderId="29" xfId="3" applyFont="1" applyBorder="1" applyAlignment="1">
      <alignment horizontal="left"/>
    </xf>
    <xf numFmtId="4" fontId="30" fillId="0" borderId="14" xfId="3" applyNumberFormat="1" applyFont="1" applyBorder="1" applyAlignment="1">
      <alignment horizontal="center"/>
    </xf>
    <xf numFmtId="4" fontId="30" fillId="0" borderId="16" xfId="3" applyNumberFormat="1" applyFont="1" applyBorder="1" applyAlignment="1">
      <alignment horizontal="center"/>
    </xf>
    <xf numFmtId="4" fontId="15" fillId="0" borderId="23" xfId="3" applyNumberFormat="1" applyFont="1" applyBorder="1" applyAlignment="1">
      <alignment horizontal="center"/>
    </xf>
    <xf numFmtId="4" fontId="15" fillId="0" borderId="33" xfId="3" applyNumberFormat="1" applyFont="1" applyBorder="1" applyAlignment="1">
      <alignment horizontal="center"/>
    </xf>
    <xf numFmtId="4" fontId="16" fillId="0" borderId="23" xfId="3" applyNumberFormat="1" applyFont="1" applyBorder="1" applyAlignment="1">
      <alignment horizontal="center"/>
    </xf>
    <xf numFmtId="4" fontId="10" fillId="0" borderId="33" xfId="3" applyNumberFormat="1" applyFont="1" applyBorder="1" applyAlignment="1">
      <alignment horizontal="center"/>
    </xf>
    <xf numFmtId="4" fontId="30" fillId="0" borderId="23" xfId="3" applyNumberFormat="1" applyFont="1" applyBorder="1" applyAlignment="1">
      <alignment horizontal="center"/>
    </xf>
    <xf numFmtId="4" fontId="30" fillId="0" borderId="33" xfId="3" applyNumberFormat="1" applyFont="1" applyBorder="1" applyAlignment="1">
      <alignment horizontal="center"/>
    </xf>
    <xf numFmtId="0" fontId="6" fillId="0" borderId="0" xfId="2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1" xfId="0" applyBorder="1" applyAlignment="1">
      <alignment horizontal="right"/>
    </xf>
    <xf numFmtId="0" fontId="6" fillId="0" borderId="0" xfId="2" applyBorder="1" applyAlignment="1">
      <alignment horizontal="left"/>
    </xf>
    <xf numFmtId="0" fontId="6" fillId="0" borderId="21" xfId="2" applyBorder="1" applyAlignment="1">
      <alignment horizontal="left"/>
    </xf>
  </cellXfs>
  <cellStyles count="5">
    <cellStyle name="Normal" xfId="0" builtinId="0"/>
    <cellStyle name="Normal 2" xfId="2"/>
    <cellStyle name="Normal 2 2" xfId="4"/>
    <cellStyle name="Normal 3" xfId="3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174066</xdr:colOff>
      <xdr:row>0</xdr:row>
      <xdr:rowOff>1</xdr:rowOff>
    </xdr:from>
    <xdr:to>
      <xdr:col>1</xdr:col>
      <xdr:colOff>1192584</xdr:colOff>
      <xdr:row>5</xdr:row>
      <xdr:rowOff>142876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31E8E0BE-DF91-4282-A259-953E9B1C6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83666" y="1"/>
          <a:ext cx="1018518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24"/>
  <sheetViews>
    <sheetView workbookViewId="0">
      <selection activeCell="F25" sqref="F25"/>
    </sheetView>
  </sheetViews>
  <sheetFormatPr defaultRowHeight="14.4"/>
  <cols>
    <col min="1" max="1" width="4.44140625" customWidth="1"/>
    <col min="3" max="3" width="60.109375" customWidth="1"/>
  </cols>
  <sheetData>
    <row r="3" spans="2:9">
      <c r="B3" t="s">
        <v>137</v>
      </c>
    </row>
    <row r="4" spans="2:9">
      <c r="B4" t="s">
        <v>49</v>
      </c>
    </row>
    <row r="5" spans="2:9">
      <c r="B5" t="s">
        <v>50</v>
      </c>
    </row>
    <row r="7" spans="2:9" ht="28.8">
      <c r="B7" s="26" t="s">
        <v>130</v>
      </c>
      <c r="C7" s="27"/>
      <c r="D7" s="131" t="s">
        <v>51</v>
      </c>
      <c r="E7" s="130" t="s">
        <v>52</v>
      </c>
      <c r="F7" s="28" t="s">
        <v>53</v>
      </c>
    </row>
    <row r="8" spans="2:9">
      <c r="B8" s="29">
        <v>1</v>
      </c>
      <c r="C8" s="30" t="s">
        <v>121</v>
      </c>
      <c r="D8" s="31">
        <v>9.3000000000000007</v>
      </c>
      <c r="E8" s="31">
        <v>17.100000000000001</v>
      </c>
      <c r="F8" s="31">
        <f>D8*E8</f>
        <v>159.03000000000003</v>
      </c>
      <c r="G8" s="156"/>
      <c r="I8" s="155"/>
    </row>
    <row r="9" spans="2:9">
      <c r="B9" s="29">
        <v>2</v>
      </c>
      <c r="C9" s="30" t="s">
        <v>122</v>
      </c>
      <c r="D9" s="31">
        <v>9.1999999999999993</v>
      </c>
      <c r="E9" s="31">
        <v>107.6</v>
      </c>
      <c r="F9" s="31">
        <f t="shared" ref="F9:F16" si="0">E9*D9</f>
        <v>989.91999999999985</v>
      </c>
      <c r="G9" s="156"/>
    </row>
    <row r="10" spans="2:9">
      <c r="B10" s="29">
        <v>3</v>
      </c>
      <c r="C10" s="30" t="s">
        <v>123</v>
      </c>
      <c r="D10" s="31">
        <f>(9.15+9.3)/2</f>
        <v>9.2250000000000014</v>
      </c>
      <c r="E10" s="31">
        <v>25.9</v>
      </c>
      <c r="F10" s="31">
        <f t="shared" si="0"/>
        <v>238.92750000000004</v>
      </c>
      <c r="G10" s="156"/>
    </row>
    <row r="11" spans="2:9">
      <c r="B11" s="29">
        <v>4</v>
      </c>
      <c r="C11" s="30" t="s">
        <v>124</v>
      </c>
      <c r="D11" s="31">
        <f>1536.25/172.5</f>
        <v>8.9057971014492754</v>
      </c>
      <c r="E11" s="31">
        <v>172.5</v>
      </c>
      <c r="F11" s="31">
        <f t="shared" si="0"/>
        <v>1536.25</v>
      </c>
      <c r="G11" s="156"/>
    </row>
    <row r="12" spans="2:9">
      <c r="B12" s="29">
        <v>5</v>
      </c>
      <c r="C12" s="30" t="s">
        <v>125</v>
      </c>
      <c r="D12" s="31">
        <v>8.75</v>
      </c>
      <c r="E12" s="31">
        <v>50</v>
      </c>
      <c r="F12" s="31">
        <f t="shared" si="0"/>
        <v>437.5</v>
      </c>
      <c r="G12" s="156"/>
      <c r="I12" s="155"/>
    </row>
    <row r="13" spans="2:9">
      <c r="B13" s="29">
        <v>6</v>
      </c>
      <c r="C13" s="30" t="s">
        <v>126</v>
      </c>
      <c r="D13" s="31">
        <v>7.2</v>
      </c>
      <c r="E13" s="31">
        <v>59.15</v>
      </c>
      <c r="F13" s="157">
        <f t="shared" si="0"/>
        <v>425.88</v>
      </c>
      <c r="G13" s="156"/>
    </row>
    <row r="14" spans="2:9">
      <c r="B14" s="29">
        <v>7</v>
      </c>
      <c r="C14" s="30" t="s">
        <v>127</v>
      </c>
      <c r="D14" s="31">
        <v>7.6</v>
      </c>
      <c r="E14" s="31">
        <v>126.3</v>
      </c>
      <c r="F14" s="157">
        <f t="shared" si="0"/>
        <v>959.87999999999988</v>
      </c>
      <c r="G14" s="156"/>
    </row>
    <row r="15" spans="2:9">
      <c r="B15" s="29">
        <v>8</v>
      </c>
      <c r="C15" s="30" t="s">
        <v>128</v>
      </c>
      <c r="D15" s="31">
        <v>8.8000000000000007</v>
      </c>
      <c r="E15" s="31">
        <v>55</v>
      </c>
      <c r="F15" s="157">
        <f t="shared" si="0"/>
        <v>484.00000000000006</v>
      </c>
      <c r="G15" s="156"/>
    </row>
    <row r="16" spans="2:9">
      <c r="B16" s="29">
        <v>9</v>
      </c>
      <c r="C16" s="30" t="s">
        <v>129</v>
      </c>
      <c r="D16" s="31">
        <v>5.8</v>
      </c>
      <c r="E16" s="31">
        <v>32.5</v>
      </c>
      <c r="F16" s="31">
        <f t="shared" si="0"/>
        <v>188.5</v>
      </c>
      <c r="G16" s="156"/>
    </row>
    <row r="17" spans="2:7">
      <c r="B17" s="160" t="s">
        <v>54</v>
      </c>
      <c r="C17" s="161"/>
      <c r="D17" s="32"/>
      <c r="E17" s="32"/>
      <c r="F17" s="33">
        <f>SUM(F8:F16)</f>
        <v>5419.8874999999998</v>
      </c>
      <c r="G17" s="156"/>
    </row>
    <row r="19" spans="2:7">
      <c r="C19" t="s">
        <v>139</v>
      </c>
    </row>
    <row r="22" spans="2:7">
      <c r="C22" s="158" t="s">
        <v>23</v>
      </c>
      <c r="D22" s="159"/>
      <c r="E22" s="159"/>
    </row>
    <row r="23" spans="2:7">
      <c r="C23" s="158" t="s">
        <v>13</v>
      </c>
      <c r="D23" s="159"/>
      <c r="E23" s="159"/>
    </row>
    <row r="24" spans="2:7">
      <c r="C24" s="158" t="s">
        <v>139</v>
      </c>
      <c r="D24" s="159"/>
      <c r="E24" s="159"/>
    </row>
  </sheetData>
  <mergeCells count="1">
    <mergeCell ref="B17:C17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="85" zoomScaleNormal="85" workbookViewId="0">
      <selection activeCell="I18" sqref="I18"/>
    </sheetView>
  </sheetViews>
  <sheetFormatPr defaultRowHeight="14.4"/>
  <cols>
    <col min="1" max="1" width="14.6640625" customWidth="1"/>
    <col min="2" max="2" width="11.6640625" customWidth="1"/>
    <col min="3" max="3" width="83.6640625" customWidth="1"/>
    <col min="4" max="4" width="8.44140625" customWidth="1"/>
    <col min="5" max="5" width="13.88671875" customWidth="1"/>
    <col min="6" max="6" width="15.6640625" customWidth="1"/>
    <col min="7" max="7" width="19.109375" customWidth="1"/>
    <col min="8" max="8" width="18.33203125" customWidth="1"/>
    <col min="9" max="9" width="19" customWidth="1"/>
  </cols>
  <sheetData>
    <row r="1" spans="1:9" ht="26.25" customHeight="1">
      <c r="A1" s="162" t="s">
        <v>98</v>
      </c>
      <c r="B1" s="162"/>
      <c r="C1" s="162"/>
      <c r="D1" s="162"/>
      <c r="E1" s="162"/>
      <c r="F1" s="162"/>
      <c r="G1" s="162"/>
    </row>
    <row r="2" spans="1:9">
      <c r="A2" t="s">
        <v>134</v>
      </c>
    </row>
    <row r="3" spans="1:9">
      <c r="A3" t="s">
        <v>56</v>
      </c>
    </row>
    <row r="4" spans="1:9">
      <c r="A4" t="s">
        <v>14</v>
      </c>
    </row>
    <row r="5" spans="1:9" ht="15" thickBot="1">
      <c r="A5" t="s">
        <v>135</v>
      </c>
    </row>
    <row r="6" spans="1:9" ht="21.9" customHeight="1" thickBot="1">
      <c r="A6" s="2"/>
      <c r="B6" s="3"/>
      <c r="C6" s="13" t="s">
        <v>6</v>
      </c>
      <c r="D6" s="3"/>
      <c r="E6" s="3"/>
      <c r="F6" s="3"/>
      <c r="G6" s="4"/>
    </row>
    <row r="7" spans="1:9" ht="21.9" customHeight="1" thickBot="1">
      <c r="A7" s="15" t="s">
        <v>10</v>
      </c>
      <c r="B7" s="14" t="s">
        <v>7</v>
      </c>
      <c r="C7" s="5" t="s">
        <v>0</v>
      </c>
      <c r="D7" s="5" t="s">
        <v>1</v>
      </c>
      <c r="E7" s="5" t="s">
        <v>2</v>
      </c>
      <c r="F7" s="5" t="s">
        <v>4</v>
      </c>
      <c r="G7" s="6" t="s">
        <v>5</v>
      </c>
    </row>
    <row r="8" spans="1:9" ht="21.9" customHeight="1">
      <c r="A8" s="144"/>
      <c r="B8" s="10" t="s">
        <v>118</v>
      </c>
      <c r="C8" s="19" t="s">
        <v>116</v>
      </c>
      <c r="D8" s="23"/>
      <c r="E8" s="24"/>
      <c r="F8" s="25"/>
      <c r="G8" s="147">
        <f>SUM(G9:G13)</f>
        <v>164541.4</v>
      </c>
    </row>
    <row r="9" spans="1:9" ht="21.9" customHeight="1">
      <c r="A9" s="132" t="s">
        <v>8</v>
      </c>
      <c r="B9" s="133" t="s">
        <v>110</v>
      </c>
      <c r="C9" s="134" t="s">
        <v>109</v>
      </c>
      <c r="D9" s="135" t="s">
        <v>3</v>
      </c>
      <c r="E9" s="136">
        <v>6</v>
      </c>
      <c r="F9" s="137">
        <v>326.91000000000003</v>
      </c>
      <c r="G9" s="138">
        <f>ROUND(E9*F9,2)</f>
        <v>1961.46</v>
      </c>
    </row>
    <row r="10" spans="1:9" ht="21.9" customHeight="1">
      <c r="A10" s="132" t="s">
        <v>8</v>
      </c>
      <c r="B10" s="139" t="s">
        <v>111</v>
      </c>
      <c r="C10" s="134" t="s">
        <v>112</v>
      </c>
      <c r="D10" s="135" t="s">
        <v>3</v>
      </c>
      <c r="E10" s="136">
        <f>'Relação de Ruas'!F17</f>
        <v>5419.8874999999998</v>
      </c>
      <c r="F10" s="137">
        <v>0.51</v>
      </c>
      <c r="G10" s="138">
        <f t="shared" ref="G10:G13" si="0">ROUND(E10*F10,2)</f>
        <v>2764.14</v>
      </c>
    </row>
    <row r="11" spans="1:9" ht="21.9" customHeight="1">
      <c r="A11" s="132" t="s">
        <v>8</v>
      </c>
      <c r="B11" s="133" t="s">
        <v>19</v>
      </c>
      <c r="C11" s="140" t="s">
        <v>9</v>
      </c>
      <c r="D11" s="135" t="s">
        <v>3</v>
      </c>
      <c r="E11" s="136">
        <f>E10</f>
        <v>5419.8874999999998</v>
      </c>
      <c r="F11" s="141">
        <v>3.22</v>
      </c>
      <c r="G11" s="138">
        <f t="shared" si="0"/>
        <v>17452.04</v>
      </c>
    </row>
    <row r="12" spans="1:9" ht="21.9" customHeight="1">
      <c r="A12" s="132" t="s">
        <v>8</v>
      </c>
      <c r="B12" s="133" t="s">
        <v>113</v>
      </c>
      <c r="C12" s="142" t="s">
        <v>114</v>
      </c>
      <c r="D12" s="135" t="s">
        <v>11</v>
      </c>
      <c r="E12" s="136">
        <f>E11*0.005</f>
        <v>27.099437500000001</v>
      </c>
      <c r="F12" s="141">
        <v>708.53</v>
      </c>
      <c r="G12" s="138">
        <f t="shared" si="0"/>
        <v>19200.759999999998</v>
      </c>
      <c r="I12" s="119"/>
    </row>
    <row r="13" spans="1:9" ht="21.9" customHeight="1">
      <c r="A13" s="132" t="s">
        <v>8</v>
      </c>
      <c r="B13" s="133" t="s">
        <v>20</v>
      </c>
      <c r="C13" s="140" t="s">
        <v>115</v>
      </c>
      <c r="D13" s="135" t="s">
        <v>11</v>
      </c>
      <c r="E13" s="136">
        <f>ROUND(E10*0.03,2)</f>
        <v>162.6</v>
      </c>
      <c r="F13" s="143">
        <v>757.46</v>
      </c>
      <c r="G13" s="138">
        <f t="shared" si="0"/>
        <v>123163</v>
      </c>
    </row>
    <row r="14" spans="1:9" ht="20.100000000000001" customHeight="1">
      <c r="A14" s="145"/>
      <c r="B14" s="17"/>
      <c r="C14" s="7"/>
      <c r="D14" s="18"/>
      <c r="E14" s="9"/>
      <c r="F14" s="9"/>
      <c r="G14" s="146"/>
      <c r="H14" s="1"/>
      <c r="I14" s="1"/>
    </row>
    <row r="15" spans="1:9" ht="20.100000000000001" customHeight="1">
      <c r="A15" s="145"/>
      <c r="B15" s="10" t="s">
        <v>119</v>
      </c>
      <c r="C15" s="19" t="s">
        <v>138</v>
      </c>
      <c r="D15" s="18"/>
      <c r="E15" s="9"/>
      <c r="F15" s="9"/>
      <c r="G15" s="147">
        <f>SUM(G16:G23)</f>
        <v>50077.79</v>
      </c>
      <c r="H15" s="1"/>
      <c r="I15" s="1"/>
    </row>
    <row r="16" spans="1:9" ht="20.100000000000001" customHeight="1">
      <c r="A16" s="145" t="s">
        <v>36</v>
      </c>
      <c r="B16" s="17" t="s">
        <v>8</v>
      </c>
      <c r="C16" s="7" t="s">
        <v>131</v>
      </c>
      <c r="D16" s="18" t="s">
        <v>11</v>
      </c>
      <c r="E16" s="9">
        <v>270</v>
      </c>
      <c r="F16" s="9">
        <v>6.16</v>
      </c>
      <c r="G16" s="146">
        <f>E16*F16</f>
        <v>1663.2</v>
      </c>
      <c r="H16" s="1"/>
      <c r="I16" s="1"/>
    </row>
    <row r="17" spans="1:9" ht="20.100000000000001" customHeight="1">
      <c r="A17" s="145" t="s">
        <v>22</v>
      </c>
      <c r="B17" s="17" t="s">
        <v>8</v>
      </c>
      <c r="C17" s="7" t="s">
        <v>17</v>
      </c>
      <c r="D17" s="18" t="s">
        <v>16</v>
      </c>
      <c r="E17" s="22">
        <v>10</v>
      </c>
      <c r="F17" s="9">
        <v>216.85</v>
      </c>
      <c r="G17" s="146">
        <f t="shared" ref="G17:G18" si="1">E17*F17</f>
        <v>2168.5</v>
      </c>
      <c r="H17" s="1"/>
      <c r="I17" s="1"/>
    </row>
    <row r="18" spans="1:9" ht="20.100000000000001" customHeight="1">
      <c r="A18" s="145" t="s">
        <v>29</v>
      </c>
      <c r="B18" s="17" t="s">
        <v>8</v>
      </c>
      <c r="C18" s="20" t="s">
        <v>28</v>
      </c>
      <c r="D18" s="18" t="s">
        <v>16</v>
      </c>
      <c r="E18" s="9">
        <v>80</v>
      </c>
      <c r="F18" s="9">
        <v>303.94</v>
      </c>
      <c r="G18" s="146">
        <f t="shared" si="1"/>
        <v>24315.200000000001</v>
      </c>
      <c r="H18" s="1"/>
      <c r="I18" s="1"/>
    </row>
    <row r="19" spans="1:9" ht="20.100000000000001" customHeight="1">
      <c r="A19" s="145" t="s">
        <v>21</v>
      </c>
      <c r="B19" s="17" t="s">
        <v>8</v>
      </c>
      <c r="C19" s="7" t="s">
        <v>15</v>
      </c>
      <c r="D19" s="18" t="s">
        <v>16</v>
      </c>
      <c r="E19" s="9">
        <v>90</v>
      </c>
      <c r="F19" s="9">
        <v>65.84</v>
      </c>
      <c r="G19" s="146">
        <f>E19*F19</f>
        <v>5925.6</v>
      </c>
      <c r="H19" s="1"/>
      <c r="I19" s="1"/>
    </row>
    <row r="20" spans="1:9" ht="20.100000000000001" customHeight="1">
      <c r="A20" s="145" t="s">
        <v>132</v>
      </c>
      <c r="B20" s="17" t="s">
        <v>8</v>
      </c>
      <c r="C20" s="20" t="s">
        <v>133</v>
      </c>
      <c r="D20" s="18" t="s">
        <v>11</v>
      </c>
      <c r="E20" s="9">
        <v>270</v>
      </c>
      <c r="F20" s="9">
        <v>4.26</v>
      </c>
      <c r="G20" s="146">
        <f t="shared" ref="G20:G22" si="2">E20*F20</f>
        <v>1150.2</v>
      </c>
      <c r="H20" s="1"/>
      <c r="I20" s="1"/>
    </row>
    <row r="21" spans="1:9" ht="20.100000000000001" customHeight="1">
      <c r="A21" s="145" t="s">
        <v>117</v>
      </c>
      <c r="B21" s="17" t="s">
        <v>8</v>
      </c>
      <c r="C21" s="7" t="s">
        <v>48</v>
      </c>
      <c r="D21" s="18" t="s">
        <v>18</v>
      </c>
      <c r="E21" s="22">
        <v>4</v>
      </c>
      <c r="F21" s="9">
        <v>1745.26</v>
      </c>
      <c r="G21" s="146">
        <f t="shared" si="2"/>
        <v>6981.04</v>
      </c>
      <c r="H21" s="1"/>
      <c r="I21" s="1"/>
    </row>
    <row r="22" spans="1:9" ht="20.100000000000001" customHeight="1">
      <c r="A22" s="145" t="s">
        <v>25</v>
      </c>
      <c r="B22" s="17" t="s">
        <v>8</v>
      </c>
      <c r="C22" s="20" t="s">
        <v>24</v>
      </c>
      <c r="D22" s="18" t="s">
        <v>18</v>
      </c>
      <c r="E22" s="22">
        <v>2</v>
      </c>
      <c r="F22" s="9">
        <v>3510.2</v>
      </c>
      <c r="G22" s="146">
        <f t="shared" si="2"/>
        <v>7020.4</v>
      </c>
      <c r="H22" s="1"/>
      <c r="I22" s="1"/>
    </row>
    <row r="23" spans="1:9" ht="20.100000000000001" customHeight="1">
      <c r="A23" s="145" t="s">
        <v>27</v>
      </c>
      <c r="B23" s="17" t="s">
        <v>8</v>
      </c>
      <c r="C23" s="20" t="s">
        <v>26</v>
      </c>
      <c r="D23" s="18" t="s">
        <v>16</v>
      </c>
      <c r="E23" s="9">
        <v>2.1</v>
      </c>
      <c r="F23" s="9">
        <v>406.5</v>
      </c>
      <c r="G23" s="146">
        <f>E23*F23</f>
        <v>853.65000000000009</v>
      </c>
      <c r="H23" s="1"/>
      <c r="I23" s="1"/>
    </row>
    <row r="24" spans="1:9" ht="20.100000000000001" customHeight="1">
      <c r="A24" s="145"/>
      <c r="B24" s="17"/>
      <c r="C24" s="7"/>
      <c r="D24" s="18"/>
      <c r="E24" s="9"/>
      <c r="F24" s="9"/>
      <c r="G24" s="146"/>
      <c r="H24" s="1"/>
      <c r="I24" s="1"/>
    </row>
    <row r="25" spans="1:9" ht="20.100000000000001" customHeight="1">
      <c r="A25" s="145"/>
      <c r="B25" s="10" t="s">
        <v>120</v>
      </c>
      <c r="C25" s="11" t="s">
        <v>96</v>
      </c>
      <c r="D25" s="8"/>
      <c r="E25" s="9"/>
      <c r="F25" s="9"/>
      <c r="G25" s="147">
        <f>SUM(G26:G33)</f>
        <v>5576.1104000000005</v>
      </c>
      <c r="H25" s="1"/>
      <c r="I25" s="1"/>
    </row>
    <row r="26" spans="1:9" ht="20.100000000000001" customHeight="1">
      <c r="A26" s="145" t="s">
        <v>36</v>
      </c>
      <c r="B26" s="8" t="s">
        <v>8</v>
      </c>
      <c r="C26" s="16" t="s">
        <v>35</v>
      </c>
      <c r="D26" s="8" t="s">
        <v>11</v>
      </c>
      <c r="E26" s="9">
        <f>'Memoria de Cálculo'!E3</f>
        <v>9</v>
      </c>
      <c r="F26" s="9">
        <v>6.16</v>
      </c>
      <c r="G26" s="146">
        <f t="shared" ref="G26:G33" si="3">E26*F26</f>
        <v>55.44</v>
      </c>
      <c r="H26" s="1"/>
      <c r="I26" s="1"/>
    </row>
    <row r="27" spans="1:9" ht="20.100000000000001" customHeight="1">
      <c r="A27" s="145" t="s">
        <v>37</v>
      </c>
      <c r="B27" s="8" t="s">
        <v>8</v>
      </c>
      <c r="C27" s="16" t="s">
        <v>30</v>
      </c>
      <c r="D27" s="21" t="s">
        <v>11</v>
      </c>
      <c r="E27" s="9">
        <f>'Memoria de Cálculo'!E4</f>
        <v>0.75</v>
      </c>
      <c r="F27" s="9">
        <v>106.1</v>
      </c>
      <c r="G27" s="146">
        <f t="shared" si="3"/>
        <v>79.574999999999989</v>
      </c>
      <c r="H27" s="1"/>
      <c r="I27" s="1"/>
    </row>
    <row r="28" spans="1:9" ht="20.100000000000001" customHeight="1">
      <c r="A28" s="145" t="s">
        <v>39</v>
      </c>
      <c r="B28" s="8" t="s">
        <v>8</v>
      </c>
      <c r="C28" s="16" t="s">
        <v>38</v>
      </c>
      <c r="D28" s="21" t="s">
        <v>11</v>
      </c>
      <c r="E28" s="9">
        <f>'Memoria de Cálculo'!E5</f>
        <v>3</v>
      </c>
      <c r="F28" s="9">
        <v>289.06</v>
      </c>
      <c r="G28" s="146">
        <f t="shared" si="3"/>
        <v>867.18000000000006</v>
      </c>
      <c r="H28" s="1"/>
      <c r="I28" s="1"/>
    </row>
    <row r="29" spans="1:9" ht="20.100000000000001" customHeight="1">
      <c r="A29" s="145" t="s">
        <v>41</v>
      </c>
      <c r="B29" s="8" t="s">
        <v>8</v>
      </c>
      <c r="C29" s="16" t="s">
        <v>40</v>
      </c>
      <c r="D29" s="21" t="s">
        <v>11</v>
      </c>
      <c r="E29" s="9">
        <f>'Memoria de Cálculo'!E6</f>
        <v>3</v>
      </c>
      <c r="F29" s="9">
        <v>106.8</v>
      </c>
      <c r="G29" s="146">
        <f t="shared" si="3"/>
        <v>320.39999999999998</v>
      </c>
      <c r="H29" s="1"/>
      <c r="I29" s="1"/>
    </row>
    <row r="30" spans="1:9" ht="20.100000000000001" customHeight="1">
      <c r="A30" s="145" t="s">
        <v>43</v>
      </c>
      <c r="B30" s="8" t="s">
        <v>8</v>
      </c>
      <c r="C30" s="16" t="s">
        <v>42</v>
      </c>
      <c r="D30" s="8" t="s">
        <v>31</v>
      </c>
      <c r="E30" s="9">
        <f>'Memoria de Cálculo'!E7</f>
        <v>300</v>
      </c>
      <c r="F30" s="9">
        <v>5.2</v>
      </c>
      <c r="G30" s="146">
        <f t="shared" si="3"/>
        <v>1560</v>
      </c>
      <c r="H30" s="1"/>
      <c r="I30" s="1"/>
    </row>
    <row r="31" spans="1:9" ht="20.100000000000001" customHeight="1">
      <c r="A31" s="145" t="s">
        <v>44</v>
      </c>
      <c r="B31" s="8" t="s">
        <v>8</v>
      </c>
      <c r="C31" s="16" t="s">
        <v>32</v>
      </c>
      <c r="D31" s="8" t="s">
        <v>3</v>
      </c>
      <c r="E31" s="9">
        <f>'Memoria de Cálculo'!E8</f>
        <v>3.25</v>
      </c>
      <c r="F31" s="9">
        <v>114.86</v>
      </c>
      <c r="G31" s="146">
        <f t="shared" si="3"/>
        <v>373.29500000000002</v>
      </c>
      <c r="H31" s="1"/>
      <c r="I31" s="1"/>
    </row>
    <row r="32" spans="1:9" ht="20.100000000000001" customHeight="1">
      <c r="A32" s="145" t="s">
        <v>45</v>
      </c>
      <c r="B32" s="8" t="s">
        <v>8</v>
      </c>
      <c r="C32" s="16" t="s">
        <v>33</v>
      </c>
      <c r="D32" s="8" t="s">
        <v>3</v>
      </c>
      <c r="E32" s="9">
        <f>'Memoria de Cálculo'!E9</f>
        <v>14.74</v>
      </c>
      <c r="F32" s="9">
        <v>134.32</v>
      </c>
      <c r="G32" s="146">
        <f t="shared" si="3"/>
        <v>1979.8768</v>
      </c>
      <c r="H32" s="1"/>
      <c r="I32" s="1"/>
    </row>
    <row r="33" spans="1:9" ht="20.100000000000001" customHeight="1">
      <c r="A33" s="145" t="s">
        <v>46</v>
      </c>
      <c r="B33" s="8" t="s">
        <v>8</v>
      </c>
      <c r="C33" s="16" t="s">
        <v>34</v>
      </c>
      <c r="D33" s="8" t="s">
        <v>3</v>
      </c>
      <c r="E33" s="9">
        <f>'Memoria de Cálculo'!E10</f>
        <v>26.06</v>
      </c>
      <c r="F33" s="9">
        <v>13.06</v>
      </c>
      <c r="G33" s="146">
        <f t="shared" si="3"/>
        <v>340.34359999999998</v>
      </c>
      <c r="H33" s="1"/>
      <c r="I33" s="1"/>
    </row>
    <row r="34" spans="1:9" ht="20.100000000000001" customHeight="1">
      <c r="A34" s="145"/>
      <c r="B34" s="8"/>
      <c r="C34" s="16"/>
      <c r="D34" s="8"/>
      <c r="E34" s="9"/>
      <c r="F34" s="9"/>
      <c r="G34" s="146"/>
      <c r="H34" s="1"/>
      <c r="I34" s="1"/>
    </row>
    <row r="35" spans="1:9" ht="20.100000000000001" customHeight="1">
      <c r="A35" s="145"/>
      <c r="B35" s="8"/>
      <c r="C35" s="10" t="s">
        <v>12</v>
      </c>
      <c r="D35" s="8"/>
      <c r="E35" s="9"/>
      <c r="F35" s="9"/>
      <c r="G35" s="147">
        <f>SUM(G8,G15,G25)</f>
        <v>220195.30040000001</v>
      </c>
      <c r="H35" s="1"/>
      <c r="I35" s="1"/>
    </row>
    <row r="36" spans="1:9" ht="20.100000000000001" customHeight="1">
      <c r="A36" s="145"/>
      <c r="B36" s="8"/>
      <c r="C36" s="10" t="s">
        <v>136</v>
      </c>
      <c r="D36" s="8"/>
      <c r="E36" s="9"/>
      <c r="F36" s="9"/>
      <c r="G36" s="147"/>
      <c r="H36" s="1"/>
      <c r="I36" s="1"/>
    </row>
    <row r="37" spans="1:9" ht="20.100000000000001" customHeight="1">
      <c r="A37" s="148"/>
      <c r="B37" s="7"/>
      <c r="C37" s="11" t="s">
        <v>23</v>
      </c>
      <c r="D37" s="7"/>
      <c r="E37" s="7"/>
      <c r="F37" s="12"/>
      <c r="G37" s="149"/>
      <c r="H37" s="1"/>
      <c r="I37" s="1"/>
    </row>
    <row r="38" spans="1:9" ht="20.100000000000001" customHeight="1">
      <c r="A38" s="148"/>
      <c r="B38" s="7"/>
      <c r="C38" s="11" t="s">
        <v>13</v>
      </c>
      <c r="D38" s="7"/>
      <c r="E38" s="7"/>
      <c r="F38" s="12"/>
      <c r="G38" s="149"/>
      <c r="H38" s="1"/>
      <c r="I38" s="1"/>
    </row>
    <row r="39" spans="1:9" ht="20.100000000000001" customHeight="1" thickBot="1">
      <c r="A39" s="150"/>
      <c r="B39" s="151"/>
      <c r="C39" s="152" t="s">
        <v>139</v>
      </c>
      <c r="D39" s="151"/>
      <c r="E39" s="151"/>
      <c r="F39" s="153"/>
      <c r="G39" s="154"/>
      <c r="H39" s="1"/>
      <c r="I39" s="1"/>
    </row>
    <row r="40" spans="1:9" ht="20.100000000000001" customHeight="1">
      <c r="H40" s="1"/>
      <c r="I40" s="1"/>
    </row>
    <row r="41" spans="1:9" ht="20.100000000000001" customHeight="1">
      <c r="H41" s="1"/>
      <c r="I41" s="1"/>
    </row>
    <row r="42" spans="1:9" ht="20.100000000000001" customHeight="1">
      <c r="H42" s="1"/>
      <c r="I42" s="1"/>
    </row>
    <row r="43" spans="1:9" ht="20.100000000000001" customHeight="1">
      <c r="H43" s="1"/>
      <c r="I43" s="1"/>
    </row>
  </sheetData>
  <mergeCells count="1">
    <mergeCell ref="A1:G1"/>
  </mergeCells>
  <pageMargins left="0.9055118110236221" right="0.11811023622047245" top="0.98425196850393704" bottom="0.59055118110236227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workbookViewId="0">
      <selection activeCell="C17" sqref="C17"/>
    </sheetView>
  </sheetViews>
  <sheetFormatPr defaultRowHeight="14.4"/>
  <cols>
    <col min="3" max="3" width="48.44140625" customWidth="1"/>
    <col min="6" max="6" width="10.33203125" customWidth="1"/>
    <col min="7" max="7" width="25" customWidth="1"/>
  </cols>
  <sheetData>
    <row r="1" spans="1:7" ht="27.9" customHeight="1">
      <c r="A1" s="167" t="s">
        <v>108</v>
      </c>
      <c r="B1" s="161"/>
      <c r="C1" s="161"/>
      <c r="D1" s="161"/>
      <c r="E1" s="161"/>
      <c r="F1" s="161"/>
      <c r="G1" s="161"/>
    </row>
    <row r="2" spans="1:7">
      <c r="A2" s="8"/>
      <c r="B2" s="10" t="s">
        <v>47</v>
      </c>
      <c r="C2" s="11" t="s">
        <v>96</v>
      </c>
      <c r="D2" s="8"/>
      <c r="E2" s="9"/>
      <c r="F2" s="165"/>
      <c r="G2" s="166"/>
    </row>
    <row r="3" spans="1:7" ht="28.2">
      <c r="A3" s="8" t="s">
        <v>36</v>
      </c>
      <c r="B3" s="8" t="s">
        <v>8</v>
      </c>
      <c r="C3" s="120" t="s">
        <v>35</v>
      </c>
      <c r="D3" s="8" t="s">
        <v>11</v>
      </c>
      <c r="E3" s="9">
        <f>15*0.6</f>
        <v>9</v>
      </c>
      <c r="F3" s="163" t="s">
        <v>99</v>
      </c>
      <c r="G3" s="164"/>
    </row>
    <row r="4" spans="1:7">
      <c r="A4" s="8" t="s">
        <v>37</v>
      </c>
      <c r="B4" s="8" t="s">
        <v>8</v>
      </c>
      <c r="C4" s="16" t="s">
        <v>30</v>
      </c>
      <c r="D4" s="21" t="s">
        <v>11</v>
      </c>
      <c r="E4" s="9">
        <f>15*0.05</f>
        <v>0.75</v>
      </c>
      <c r="F4" s="163" t="s">
        <v>100</v>
      </c>
      <c r="G4" s="164"/>
    </row>
    <row r="5" spans="1:7">
      <c r="A5" s="8" t="s">
        <v>39</v>
      </c>
      <c r="B5" s="8" t="s">
        <v>8</v>
      </c>
      <c r="C5" s="16" t="s">
        <v>38</v>
      </c>
      <c r="D5" s="21" t="s">
        <v>11</v>
      </c>
      <c r="E5" s="9">
        <f>15*0.2</f>
        <v>3</v>
      </c>
      <c r="F5" s="163" t="s">
        <v>101</v>
      </c>
      <c r="G5" s="164"/>
    </row>
    <row r="6" spans="1:7" ht="28.2">
      <c r="A6" s="8" t="s">
        <v>41</v>
      </c>
      <c r="B6" s="8" t="s">
        <v>8</v>
      </c>
      <c r="C6" s="120" t="s">
        <v>40</v>
      </c>
      <c r="D6" s="21" t="s">
        <v>11</v>
      </c>
      <c r="E6" s="9">
        <v>3</v>
      </c>
      <c r="F6" s="163" t="s">
        <v>102</v>
      </c>
      <c r="G6" s="164"/>
    </row>
    <row r="7" spans="1:7" ht="28.2">
      <c r="A7" s="8" t="s">
        <v>43</v>
      </c>
      <c r="B7" s="8" t="s">
        <v>8</v>
      </c>
      <c r="C7" s="120" t="s">
        <v>42</v>
      </c>
      <c r="D7" s="8" t="s">
        <v>31</v>
      </c>
      <c r="E7" s="9">
        <f>E5*100</f>
        <v>300</v>
      </c>
      <c r="F7" s="163" t="s">
        <v>103</v>
      </c>
      <c r="G7" s="164"/>
    </row>
    <row r="8" spans="1:7" ht="27.9" customHeight="1">
      <c r="A8" s="8" t="s">
        <v>44</v>
      </c>
      <c r="B8" s="8" t="s">
        <v>8</v>
      </c>
      <c r="C8" s="16" t="s">
        <v>32</v>
      </c>
      <c r="D8" s="8" t="s">
        <v>3</v>
      </c>
      <c r="E8" s="9">
        <v>3.25</v>
      </c>
      <c r="F8" s="163" t="s">
        <v>104</v>
      </c>
      <c r="G8" s="164"/>
    </row>
    <row r="9" spans="1:7" ht="30" customHeight="1">
      <c r="A9" s="8" t="s">
        <v>45</v>
      </c>
      <c r="B9" s="8" t="s">
        <v>8</v>
      </c>
      <c r="C9" s="16" t="s">
        <v>33</v>
      </c>
      <c r="D9" s="8" t="s">
        <v>3</v>
      </c>
      <c r="E9" s="9">
        <v>14.74</v>
      </c>
      <c r="F9" s="163" t="s">
        <v>105</v>
      </c>
      <c r="G9" s="164"/>
    </row>
    <row r="10" spans="1:7" ht="27.6" customHeight="1">
      <c r="A10" s="8" t="s">
        <v>46</v>
      </c>
      <c r="B10" s="8" t="s">
        <v>8</v>
      </c>
      <c r="C10" s="16" t="s">
        <v>34</v>
      </c>
      <c r="D10" s="8" t="s">
        <v>3</v>
      </c>
      <c r="E10" s="9">
        <v>26.06</v>
      </c>
      <c r="F10" s="163" t="s">
        <v>106</v>
      </c>
      <c r="G10" s="164"/>
    </row>
    <row r="11" spans="1:7" ht="27.6" customHeight="1">
      <c r="A11" s="121"/>
      <c r="B11" s="121"/>
      <c r="C11" s="122"/>
      <c r="D11" s="121"/>
      <c r="E11" s="123"/>
      <c r="F11" s="124"/>
      <c r="G11" s="124"/>
    </row>
    <row r="12" spans="1:7" ht="27.6" customHeight="1">
      <c r="A12" s="121"/>
      <c r="B12" s="121"/>
      <c r="C12" s="122"/>
      <c r="D12" s="121"/>
      <c r="E12" s="123"/>
      <c r="F12" s="124"/>
      <c r="G12" s="124"/>
    </row>
    <row r="14" spans="1:7">
      <c r="A14" s="121"/>
      <c r="B14" s="121"/>
      <c r="C14" s="125" t="s">
        <v>55</v>
      </c>
      <c r="D14" s="121"/>
      <c r="E14" s="123"/>
      <c r="F14" s="123"/>
      <c r="G14" s="126"/>
    </row>
    <row r="15" spans="1:7">
      <c r="A15" s="127"/>
      <c r="B15" s="127"/>
      <c r="C15" s="128" t="s">
        <v>23</v>
      </c>
      <c r="D15" s="127"/>
      <c r="E15" s="127"/>
      <c r="F15" s="129"/>
      <c r="G15" s="129"/>
    </row>
    <row r="16" spans="1:7">
      <c r="A16" s="127"/>
      <c r="B16" s="127"/>
      <c r="C16" s="128" t="s">
        <v>13</v>
      </c>
      <c r="D16" s="127"/>
      <c r="E16" s="127"/>
      <c r="F16" s="129"/>
      <c r="G16" s="129"/>
    </row>
    <row r="17" spans="1:7">
      <c r="A17" s="127"/>
      <c r="B17" s="127"/>
      <c r="C17" s="128" t="s">
        <v>140</v>
      </c>
      <c r="D17" s="127"/>
      <c r="E17" s="127"/>
      <c r="F17" s="129"/>
      <c r="G17" s="129"/>
    </row>
  </sheetData>
  <mergeCells count="10">
    <mergeCell ref="F9:G9"/>
    <mergeCell ref="F10:G10"/>
    <mergeCell ref="F2:G2"/>
    <mergeCell ref="A1:G1"/>
    <mergeCell ref="F3:G3"/>
    <mergeCell ref="F4:G4"/>
    <mergeCell ref="F5:G5"/>
    <mergeCell ref="F6:G6"/>
    <mergeCell ref="F7:G7"/>
    <mergeCell ref="F8:G8"/>
  </mergeCells>
  <pageMargins left="0.9055118110236221" right="0.51181102362204722" top="1.181102362204724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showGridLines="0" topLeftCell="A25" zoomScale="70" zoomScaleNormal="70" workbookViewId="0">
      <selection activeCell="F50" sqref="F50"/>
    </sheetView>
  </sheetViews>
  <sheetFormatPr defaultRowHeight="14.4"/>
  <cols>
    <col min="1" max="1" width="9.109375" customWidth="1"/>
    <col min="2" max="2" width="22.109375" customWidth="1"/>
    <col min="4" max="4" width="15.44140625" customWidth="1"/>
    <col min="5" max="5" width="9.109375" customWidth="1"/>
    <col min="6" max="6" width="14" customWidth="1"/>
    <col min="7" max="7" width="9.6640625" customWidth="1"/>
    <col min="8" max="8" width="14" customWidth="1"/>
    <col min="9" max="9" width="10.109375" customWidth="1"/>
    <col min="10" max="10" width="13.44140625" customWidth="1"/>
  </cols>
  <sheetData>
    <row r="1" spans="1:10">
      <c r="A1" s="34"/>
      <c r="B1" s="34"/>
      <c r="C1" s="35"/>
      <c r="D1" s="35"/>
      <c r="E1" s="35"/>
      <c r="F1" s="34"/>
      <c r="G1" s="34"/>
      <c r="H1" s="34"/>
      <c r="I1" s="34"/>
      <c r="J1" s="34"/>
    </row>
    <row r="2" spans="1:10" ht="22.2">
      <c r="A2" s="175" t="s">
        <v>57</v>
      </c>
      <c r="B2" s="175"/>
      <c r="C2" s="175"/>
      <c r="D2" s="175"/>
      <c r="E2" s="175"/>
      <c r="F2" s="175"/>
      <c r="G2" s="175"/>
      <c r="H2" s="175"/>
      <c r="I2" s="175"/>
      <c r="J2" s="175"/>
    </row>
    <row r="3" spans="1:10" ht="15.6">
      <c r="A3" s="176" t="s">
        <v>58</v>
      </c>
      <c r="B3" s="176"/>
      <c r="C3" s="176"/>
      <c r="D3" s="176"/>
      <c r="E3" s="176"/>
      <c r="F3" s="176"/>
      <c r="G3" s="176"/>
      <c r="H3" s="176"/>
      <c r="I3" s="176"/>
      <c r="J3" s="176"/>
    </row>
    <row r="4" spans="1:10" ht="15.6">
      <c r="A4" s="176" t="s">
        <v>59</v>
      </c>
      <c r="B4" s="176"/>
      <c r="C4" s="176"/>
      <c r="D4" s="176"/>
      <c r="E4" s="176"/>
      <c r="F4" s="176"/>
      <c r="G4" s="176"/>
      <c r="H4" s="176"/>
      <c r="I4" s="176"/>
      <c r="J4" s="176"/>
    </row>
    <row r="5" spans="1:10" ht="15.6">
      <c r="A5" s="176" t="s">
        <v>60</v>
      </c>
      <c r="B5" s="176"/>
      <c r="C5" s="176"/>
      <c r="D5" s="176"/>
      <c r="E5" s="176"/>
      <c r="F5" s="176"/>
      <c r="G5" s="176"/>
      <c r="H5" s="176"/>
      <c r="I5" s="176"/>
      <c r="J5" s="176"/>
    </row>
    <row r="6" spans="1:10" ht="15.6">
      <c r="A6" s="36"/>
      <c r="B6" s="37"/>
      <c r="C6" s="38"/>
      <c r="D6" s="38"/>
      <c r="E6" s="38"/>
      <c r="F6" s="37"/>
      <c r="G6" s="37"/>
      <c r="H6" s="37"/>
      <c r="I6" s="37"/>
      <c r="J6" s="37"/>
    </row>
    <row r="7" spans="1:10" ht="15" thickBot="1">
      <c r="A7" s="37"/>
      <c r="B7" s="37"/>
      <c r="C7" s="38"/>
      <c r="D7" s="38"/>
      <c r="E7" s="38"/>
      <c r="F7" s="37"/>
      <c r="G7" s="37"/>
      <c r="H7" s="37"/>
      <c r="I7" s="37"/>
      <c r="J7" s="37"/>
    </row>
    <row r="8" spans="1:10" ht="17.399999999999999">
      <c r="A8" s="39"/>
      <c r="B8" s="40"/>
      <c r="C8" s="41" t="s">
        <v>61</v>
      </c>
      <c r="D8" s="42"/>
      <c r="E8" s="42"/>
      <c r="F8" s="40"/>
      <c r="G8" s="40"/>
      <c r="H8" s="40"/>
      <c r="I8" s="40"/>
      <c r="J8" s="43"/>
    </row>
    <row r="9" spans="1:10" ht="17.399999999999999">
      <c r="A9" s="44"/>
      <c r="B9" s="45"/>
      <c r="C9" s="46"/>
      <c r="D9" s="47"/>
      <c r="E9" s="47"/>
      <c r="F9" s="45"/>
      <c r="G9" s="45"/>
      <c r="H9" s="45"/>
      <c r="I9" s="45"/>
      <c r="J9" s="48"/>
    </row>
    <row r="10" spans="1:10" ht="16.8">
      <c r="A10" s="49" t="s">
        <v>62</v>
      </c>
      <c r="B10" s="50"/>
      <c r="C10" s="50"/>
      <c r="D10" s="50"/>
      <c r="E10" s="50"/>
      <c r="F10" s="50"/>
      <c r="G10" s="51"/>
      <c r="H10" s="51"/>
      <c r="I10" s="51"/>
      <c r="J10" s="52"/>
    </row>
    <row r="11" spans="1:10">
      <c r="A11" s="44"/>
      <c r="B11" s="45"/>
      <c r="C11" s="47"/>
      <c r="D11" s="47"/>
      <c r="E11" s="47"/>
      <c r="F11" s="45"/>
      <c r="G11" s="45"/>
      <c r="H11" s="45"/>
      <c r="I11" s="45"/>
      <c r="J11" s="48"/>
    </row>
    <row r="12" spans="1:10" ht="17.399999999999999">
      <c r="A12" s="177" t="s">
        <v>63</v>
      </c>
      <c r="B12" s="178"/>
      <c r="C12" s="178"/>
      <c r="D12" s="178"/>
      <c r="E12" s="47"/>
      <c r="F12" s="179" t="s">
        <v>64</v>
      </c>
      <c r="G12" s="180"/>
      <c r="H12" s="181"/>
      <c r="I12" s="53"/>
      <c r="J12" s="54"/>
    </row>
    <row r="13" spans="1:10" ht="17.399999999999999">
      <c r="A13" s="182" t="s">
        <v>65</v>
      </c>
      <c r="B13" s="183"/>
      <c r="C13" s="183"/>
      <c r="D13" s="183"/>
      <c r="E13" s="47"/>
      <c r="F13" s="184" t="s">
        <v>66</v>
      </c>
      <c r="G13" s="185"/>
      <c r="H13" s="186"/>
      <c r="I13" s="55"/>
      <c r="J13" s="56"/>
    </row>
    <row r="14" spans="1:10" ht="15.6">
      <c r="A14" s="44" t="s">
        <v>67</v>
      </c>
      <c r="B14" s="45"/>
      <c r="C14" s="47"/>
      <c r="D14" s="47"/>
      <c r="E14" s="47"/>
      <c r="F14" s="57"/>
      <c r="G14" s="45"/>
      <c r="H14" s="45"/>
      <c r="I14" s="45"/>
      <c r="J14" s="48"/>
    </row>
    <row r="15" spans="1:10" ht="15" thickBot="1">
      <c r="A15" s="58" t="s">
        <v>68</v>
      </c>
      <c r="B15" s="59"/>
      <c r="C15" s="60"/>
      <c r="D15" s="61"/>
      <c r="E15" s="47"/>
      <c r="F15" s="62" t="s">
        <v>69</v>
      </c>
      <c r="G15" s="63"/>
      <c r="H15" s="63"/>
      <c r="I15" s="64"/>
      <c r="J15" s="65" t="s">
        <v>70</v>
      </c>
    </row>
    <row r="16" spans="1:10">
      <c r="A16" s="187" t="s">
        <v>97</v>
      </c>
      <c r="B16" s="188"/>
      <c r="C16" s="188"/>
      <c r="D16" s="188"/>
      <c r="E16" s="189"/>
      <c r="F16" s="66" t="s">
        <v>71</v>
      </c>
      <c r="G16" s="67"/>
      <c r="H16" s="67"/>
      <c r="I16" s="68"/>
      <c r="J16" s="69">
        <v>43076</v>
      </c>
    </row>
    <row r="17" spans="1:10" ht="15" thickBot="1">
      <c r="A17" s="190"/>
      <c r="B17" s="191"/>
      <c r="C17" s="191"/>
      <c r="D17" s="191"/>
      <c r="E17" s="192"/>
      <c r="F17" s="70" t="s">
        <v>72</v>
      </c>
      <c r="G17" s="71"/>
      <c r="H17" s="71"/>
      <c r="I17" s="68"/>
      <c r="J17" s="72"/>
    </row>
    <row r="18" spans="1:10">
      <c r="A18" s="44"/>
      <c r="B18" s="45"/>
      <c r="C18" s="47"/>
      <c r="D18" s="47"/>
      <c r="E18" s="47"/>
      <c r="F18" s="45"/>
      <c r="G18" s="45"/>
      <c r="H18" s="45"/>
      <c r="I18" s="45"/>
      <c r="J18" s="48"/>
    </row>
    <row r="19" spans="1:10" ht="15.6">
      <c r="A19" s="193" t="s">
        <v>73</v>
      </c>
      <c r="B19" s="196" t="s">
        <v>74</v>
      </c>
      <c r="C19" s="199" t="s">
        <v>75</v>
      </c>
      <c r="D19" s="73" t="s">
        <v>76</v>
      </c>
      <c r="E19" s="74"/>
      <c r="F19" s="73" t="s">
        <v>77</v>
      </c>
      <c r="G19" s="75"/>
      <c r="H19" s="73" t="s">
        <v>78</v>
      </c>
      <c r="I19" s="75"/>
      <c r="J19" s="76"/>
    </row>
    <row r="20" spans="1:10" ht="15.6">
      <c r="A20" s="194"/>
      <c r="B20" s="197"/>
      <c r="C20" s="197"/>
      <c r="D20" s="200" t="s">
        <v>79</v>
      </c>
      <c r="E20" s="201"/>
      <c r="F20" s="200" t="s">
        <v>80</v>
      </c>
      <c r="G20" s="201"/>
      <c r="H20" s="200" t="s">
        <v>80</v>
      </c>
      <c r="I20" s="201"/>
      <c r="J20" s="77" t="s">
        <v>81</v>
      </c>
    </row>
    <row r="21" spans="1:10" ht="71.25" customHeight="1">
      <c r="A21" s="195"/>
      <c r="B21" s="198"/>
      <c r="C21" s="198"/>
      <c r="D21" s="78" t="s">
        <v>82</v>
      </c>
      <c r="E21" s="79" t="s">
        <v>83</v>
      </c>
      <c r="F21" s="78" t="s">
        <v>84</v>
      </c>
      <c r="G21" s="78" t="s">
        <v>85</v>
      </c>
      <c r="H21" s="78" t="s">
        <v>86</v>
      </c>
      <c r="I21" s="78" t="s">
        <v>85</v>
      </c>
      <c r="J21" s="80"/>
    </row>
    <row r="22" spans="1:10" ht="29.25" customHeight="1">
      <c r="A22" s="81">
        <v>1</v>
      </c>
      <c r="B22" s="168" t="str">
        <f>'Planilha Obras Infra'!C8</f>
        <v>RECAPEAMENTO ASFÁLTICO</v>
      </c>
      <c r="C22" s="82" t="s">
        <v>3</v>
      </c>
      <c r="D22" s="171">
        <f>'Planilha Obras Infra'!E11</f>
        <v>5419.8874999999998</v>
      </c>
      <c r="E22" s="172"/>
      <c r="F22" s="171">
        <v>0</v>
      </c>
      <c r="G22" s="172"/>
      <c r="H22" s="171">
        <v>0</v>
      </c>
      <c r="I22" s="172"/>
      <c r="J22" s="83">
        <f t="shared" ref="J22:J23" si="0">SUM(D22)</f>
        <v>5419.8874999999998</v>
      </c>
    </row>
    <row r="23" spans="1:10" ht="15.75" customHeight="1">
      <c r="A23" s="84" t="s">
        <v>87</v>
      </c>
      <c r="B23" s="169"/>
      <c r="C23" s="85" t="s">
        <v>88</v>
      </c>
      <c r="D23" s="173">
        <f>'Planilha Obras Infra'!G8</f>
        <v>164541.4</v>
      </c>
      <c r="E23" s="174"/>
      <c r="F23" s="173">
        <v>0</v>
      </c>
      <c r="G23" s="174"/>
      <c r="H23" s="173">
        <v>0</v>
      </c>
      <c r="I23" s="174"/>
      <c r="J23" s="86">
        <f t="shared" si="0"/>
        <v>164541.4</v>
      </c>
    </row>
    <row r="24" spans="1:10" ht="17.25" customHeight="1">
      <c r="A24" s="81">
        <v>2</v>
      </c>
      <c r="B24" s="168" t="str">
        <f>'Planilha Obras Infra'!C15</f>
        <v xml:space="preserve">GALERIAS DE ÁGUAS PLUVIAIS </v>
      </c>
      <c r="C24" s="82" t="s">
        <v>16</v>
      </c>
      <c r="D24" s="171">
        <f>'Planilha Obras Infra'!E19</f>
        <v>90</v>
      </c>
      <c r="E24" s="172"/>
      <c r="F24" s="171">
        <v>0</v>
      </c>
      <c r="G24" s="172"/>
      <c r="H24" s="171">
        <v>0</v>
      </c>
      <c r="I24" s="172"/>
      <c r="J24" s="83">
        <f t="shared" ref="J24:J27" si="1">SUM(D24)</f>
        <v>90</v>
      </c>
    </row>
    <row r="25" spans="1:10" ht="15.6">
      <c r="A25" s="84" t="s">
        <v>87</v>
      </c>
      <c r="B25" s="169"/>
      <c r="C25" s="85" t="s">
        <v>88</v>
      </c>
      <c r="D25" s="173">
        <f>'Planilha Obras Infra'!G15</f>
        <v>50077.79</v>
      </c>
      <c r="E25" s="174"/>
      <c r="F25" s="173">
        <v>0</v>
      </c>
      <c r="G25" s="174"/>
      <c r="H25" s="173">
        <v>0</v>
      </c>
      <c r="I25" s="174"/>
      <c r="J25" s="86">
        <f t="shared" si="1"/>
        <v>50077.79</v>
      </c>
    </row>
    <row r="26" spans="1:10" ht="30.75" customHeight="1">
      <c r="A26" s="81">
        <v>3</v>
      </c>
      <c r="B26" s="168" t="str">
        <f>'Planilha Obras Infra'!C25</f>
        <v>DISPOSITIVO DE LANÇAMENTO - DISSIPADOR</v>
      </c>
      <c r="C26" s="82" t="s">
        <v>11</v>
      </c>
      <c r="D26" s="171">
        <f>'Planilha Obras Infra'!E26</f>
        <v>9</v>
      </c>
      <c r="E26" s="172"/>
      <c r="F26" s="171">
        <v>0</v>
      </c>
      <c r="G26" s="172"/>
      <c r="H26" s="171">
        <v>0</v>
      </c>
      <c r="I26" s="172"/>
      <c r="J26" s="83">
        <f t="shared" si="1"/>
        <v>9</v>
      </c>
    </row>
    <row r="27" spans="1:10" ht="28.5" customHeight="1">
      <c r="A27" s="84" t="s">
        <v>87</v>
      </c>
      <c r="B27" s="169"/>
      <c r="C27" s="85" t="s">
        <v>88</v>
      </c>
      <c r="D27" s="173">
        <f>'Planilha Obras Infra'!G25</f>
        <v>5576.1104000000005</v>
      </c>
      <c r="E27" s="174"/>
      <c r="F27" s="173">
        <v>0</v>
      </c>
      <c r="G27" s="174"/>
      <c r="H27" s="173">
        <v>0</v>
      </c>
      <c r="I27" s="174"/>
      <c r="J27" s="86">
        <f t="shared" si="1"/>
        <v>5576.1104000000005</v>
      </c>
    </row>
    <row r="28" spans="1:10" ht="29.25" customHeight="1">
      <c r="A28" s="81"/>
      <c r="B28" s="168"/>
      <c r="C28" s="82"/>
      <c r="D28" s="171"/>
      <c r="E28" s="172"/>
      <c r="F28" s="171"/>
      <c r="G28" s="172"/>
      <c r="H28" s="171"/>
      <c r="I28" s="172"/>
      <c r="J28" s="83"/>
    </row>
    <row r="29" spans="1:10" ht="35.4" customHeight="1">
      <c r="A29" s="84" t="s">
        <v>87</v>
      </c>
      <c r="B29" s="169"/>
      <c r="C29" s="85"/>
      <c r="D29" s="173"/>
      <c r="E29" s="174"/>
      <c r="F29" s="173"/>
      <c r="G29" s="174"/>
      <c r="H29" s="173"/>
      <c r="I29" s="174"/>
      <c r="J29" s="86"/>
    </row>
    <row r="30" spans="1:10" ht="45" customHeight="1">
      <c r="A30" s="81"/>
      <c r="B30" s="168"/>
      <c r="C30" s="82"/>
      <c r="D30" s="171"/>
      <c r="E30" s="172"/>
      <c r="F30" s="171"/>
      <c r="G30" s="172"/>
      <c r="H30" s="171"/>
      <c r="I30" s="172"/>
      <c r="J30" s="83"/>
    </row>
    <row r="31" spans="1:10" ht="15.6">
      <c r="A31" s="84" t="s">
        <v>87</v>
      </c>
      <c r="B31" s="169"/>
      <c r="C31" s="85"/>
      <c r="D31" s="173"/>
      <c r="E31" s="174"/>
      <c r="F31" s="173"/>
      <c r="G31" s="174"/>
      <c r="H31" s="173"/>
      <c r="I31" s="174"/>
      <c r="J31" s="86"/>
    </row>
    <row r="32" spans="1:10" ht="33" customHeight="1">
      <c r="A32" s="81"/>
      <c r="B32" s="168"/>
      <c r="C32" s="82"/>
      <c r="D32" s="171"/>
      <c r="E32" s="172"/>
      <c r="F32" s="171"/>
      <c r="G32" s="172"/>
      <c r="H32" s="171"/>
      <c r="I32" s="172"/>
      <c r="J32" s="83"/>
    </row>
    <row r="33" spans="1:10" ht="16.2" thickBot="1">
      <c r="A33" s="84" t="s">
        <v>87</v>
      </c>
      <c r="B33" s="170"/>
      <c r="C33" s="85"/>
      <c r="D33" s="173"/>
      <c r="E33" s="174"/>
      <c r="F33" s="173"/>
      <c r="G33" s="174"/>
      <c r="H33" s="173"/>
      <c r="I33" s="174"/>
      <c r="J33" s="86"/>
    </row>
    <row r="34" spans="1:10" ht="16.2" thickBot="1">
      <c r="A34" s="87"/>
      <c r="B34" s="88"/>
      <c r="C34" s="89"/>
      <c r="D34" s="90"/>
      <c r="E34" s="90"/>
      <c r="F34" s="91"/>
      <c r="G34" s="91"/>
      <c r="H34" s="91"/>
      <c r="I34" s="91"/>
      <c r="J34" s="92"/>
    </row>
    <row r="35" spans="1:10" ht="15.6">
      <c r="A35" s="93" t="s">
        <v>89</v>
      </c>
      <c r="B35" s="94"/>
      <c r="C35" s="95"/>
      <c r="D35" s="204">
        <v>200000</v>
      </c>
      <c r="E35" s="205"/>
      <c r="F35" s="204"/>
      <c r="G35" s="205"/>
      <c r="H35" s="204"/>
      <c r="I35" s="205"/>
      <c r="J35" s="96">
        <f>SUM(D35:I35)</f>
        <v>200000</v>
      </c>
    </row>
    <row r="36" spans="1:10" ht="15.6">
      <c r="A36" s="97" t="s">
        <v>90</v>
      </c>
      <c r="B36" s="94"/>
      <c r="C36" s="95"/>
      <c r="D36" s="206">
        <f>D37-D35</f>
        <v>20195.300400000007</v>
      </c>
      <c r="E36" s="207"/>
      <c r="F36" s="208"/>
      <c r="G36" s="209"/>
      <c r="H36" s="208"/>
      <c r="I36" s="209"/>
      <c r="J36" s="98">
        <f>SUM(D36:I36)</f>
        <v>20195.300400000007</v>
      </c>
    </row>
    <row r="37" spans="1:10" ht="15.6">
      <c r="A37" s="93" t="s">
        <v>91</v>
      </c>
      <c r="B37" s="99"/>
      <c r="C37" s="100"/>
      <c r="D37" s="210">
        <f>SUM(D23,D25,D27,D29,D31,D33)</f>
        <v>220195.30040000001</v>
      </c>
      <c r="E37" s="211"/>
      <c r="F37" s="210"/>
      <c r="G37" s="211"/>
      <c r="H37" s="210"/>
      <c r="I37" s="211"/>
      <c r="J37" s="101">
        <f>J35+J36</f>
        <v>220195.30040000001</v>
      </c>
    </row>
    <row r="38" spans="1:10" ht="15.6">
      <c r="A38" s="102"/>
      <c r="B38" s="103"/>
      <c r="C38" s="104"/>
      <c r="D38" s="105"/>
      <c r="E38" s="105"/>
      <c r="F38" s="106"/>
      <c r="G38" s="106"/>
      <c r="H38" s="106"/>
      <c r="I38" s="106"/>
      <c r="J38" s="107"/>
    </row>
    <row r="39" spans="1:10" ht="15.6">
      <c r="A39" s="44"/>
      <c r="B39" s="45"/>
      <c r="C39" s="47"/>
      <c r="D39" s="47"/>
      <c r="E39" s="47"/>
      <c r="F39" s="50"/>
      <c r="G39" s="50"/>
      <c r="H39" s="50"/>
      <c r="I39" s="50"/>
      <c r="J39" s="108"/>
    </row>
    <row r="40" spans="1:10" ht="15.6">
      <c r="A40" s="44"/>
      <c r="B40" s="45"/>
      <c r="C40" s="47"/>
      <c r="D40" s="47"/>
      <c r="E40" s="47"/>
      <c r="F40" s="50"/>
      <c r="G40" s="50"/>
      <c r="H40" s="50"/>
      <c r="I40" s="50"/>
      <c r="J40" s="108"/>
    </row>
    <row r="41" spans="1:10" ht="15.6">
      <c r="A41" s="44"/>
      <c r="B41" s="45"/>
      <c r="C41" s="47"/>
      <c r="D41" s="47"/>
      <c r="E41" s="47"/>
      <c r="F41" s="50"/>
      <c r="G41" s="50"/>
      <c r="H41" s="50"/>
      <c r="I41" s="50"/>
      <c r="J41" s="108"/>
    </row>
    <row r="42" spans="1:10" ht="18">
      <c r="A42" s="109" t="s">
        <v>92</v>
      </c>
      <c r="B42" s="50"/>
      <c r="C42" s="110"/>
      <c r="D42" s="110"/>
      <c r="E42" s="110"/>
      <c r="F42" s="111"/>
      <c r="G42" s="212" t="s">
        <v>93</v>
      </c>
      <c r="H42" s="213"/>
      <c r="I42" s="213"/>
      <c r="J42" s="214"/>
    </row>
    <row r="43" spans="1:10" ht="18">
      <c r="A43" s="112" t="s">
        <v>94</v>
      </c>
      <c r="B43" s="113"/>
      <c r="C43" s="113"/>
      <c r="D43" s="113"/>
      <c r="E43" s="113"/>
      <c r="F43" s="111"/>
      <c r="G43" s="45"/>
      <c r="H43" s="215" t="s">
        <v>107</v>
      </c>
      <c r="I43" s="215"/>
      <c r="J43" s="216"/>
    </row>
    <row r="44" spans="1:10" ht="16.2" thickBot="1">
      <c r="A44" s="202" t="s">
        <v>95</v>
      </c>
      <c r="B44" s="203"/>
      <c r="C44" s="114" t="s">
        <v>139</v>
      </c>
      <c r="D44" s="115"/>
      <c r="E44" s="116"/>
      <c r="F44" s="117"/>
      <c r="G44" s="117"/>
      <c r="H44" s="117"/>
      <c r="I44" s="117"/>
      <c r="J44" s="118"/>
    </row>
  </sheetData>
  <mergeCells count="69">
    <mergeCell ref="A44:B44"/>
    <mergeCell ref="D35:E35"/>
    <mergeCell ref="F35:G35"/>
    <mergeCell ref="H35:I35"/>
    <mergeCell ref="D36:E36"/>
    <mergeCell ref="F36:G36"/>
    <mergeCell ref="H36:I36"/>
    <mergeCell ref="D37:E37"/>
    <mergeCell ref="F37:G37"/>
    <mergeCell ref="H37:I37"/>
    <mergeCell ref="G42:J42"/>
    <mergeCell ref="H43:J43"/>
    <mergeCell ref="D22:E22"/>
    <mergeCell ref="F22:G22"/>
    <mergeCell ref="H22:I22"/>
    <mergeCell ref="D23:E23"/>
    <mergeCell ref="F23:G23"/>
    <mergeCell ref="H23:I23"/>
    <mergeCell ref="A13:D13"/>
    <mergeCell ref="F13:H13"/>
    <mergeCell ref="A16:E17"/>
    <mergeCell ref="A19:A21"/>
    <mergeCell ref="B19:B21"/>
    <mergeCell ref="C19:C21"/>
    <mergeCell ref="D20:E20"/>
    <mergeCell ref="F20:G20"/>
    <mergeCell ref="H20:I20"/>
    <mergeCell ref="A2:J2"/>
    <mergeCell ref="A3:J3"/>
    <mergeCell ref="A4:J4"/>
    <mergeCell ref="A5:J5"/>
    <mergeCell ref="A12:D12"/>
    <mergeCell ref="F12:H12"/>
    <mergeCell ref="D24:E24"/>
    <mergeCell ref="F24:G24"/>
    <mergeCell ref="H24:I24"/>
    <mergeCell ref="D25:E25"/>
    <mergeCell ref="F25:G25"/>
    <mergeCell ref="H25:I25"/>
    <mergeCell ref="D26:E26"/>
    <mergeCell ref="F26:G26"/>
    <mergeCell ref="H26:I26"/>
    <mergeCell ref="D27:E27"/>
    <mergeCell ref="F27:G27"/>
    <mergeCell ref="H27:I27"/>
    <mergeCell ref="D28:E28"/>
    <mergeCell ref="F28:G28"/>
    <mergeCell ref="H28:I28"/>
    <mergeCell ref="D29:E29"/>
    <mergeCell ref="F29:G29"/>
    <mergeCell ref="H29:I29"/>
    <mergeCell ref="D30:E30"/>
    <mergeCell ref="F30:G30"/>
    <mergeCell ref="H30:I30"/>
    <mergeCell ref="D31:E31"/>
    <mergeCell ref="F31:G31"/>
    <mergeCell ref="H31:I31"/>
    <mergeCell ref="D32:E32"/>
    <mergeCell ref="F32:G32"/>
    <mergeCell ref="H32:I32"/>
    <mergeCell ref="D33:E33"/>
    <mergeCell ref="F33:G33"/>
    <mergeCell ref="H33:I33"/>
    <mergeCell ref="B26:B27"/>
    <mergeCell ref="B28:B29"/>
    <mergeCell ref="B30:B31"/>
    <mergeCell ref="B32:B33"/>
    <mergeCell ref="B22:B23"/>
    <mergeCell ref="B24:B25"/>
  </mergeCells>
  <pageMargins left="1.1023622047244095" right="1.4960629921259843" top="0.78740157480314965" bottom="0.78740157480314965" header="0.31496062992125984" footer="0.31496062992125984"/>
  <pageSetup paperSize="9" scale="9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Relação de Ruas</vt:lpstr>
      <vt:lpstr>Planilha Obras Infra</vt:lpstr>
      <vt:lpstr>Memoria de Cálculo</vt:lpstr>
      <vt:lpstr>Cronograma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Usuário do Windows</cp:lastModifiedBy>
  <cp:lastPrinted>2018-04-18T15:19:48Z</cp:lastPrinted>
  <dcterms:created xsi:type="dcterms:W3CDTF">2009-08-07T12:37:01Z</dcterms:created>
  <dcterms:modified xsi:type="dcterms:W3CDTF">2018-04-18T15:20:38Z</dcterms:modified>
</cp:coreProperties>
</file>